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TCMO\Consolidated Contract Files\966-M2\GCI &amp; Price Sheets\"/>
    </mc:Choice>
  </mc:AlternateContent>
  <bookViews>
    <workbookView xWindow="0" yWindow="0" windowWidth="28800" windowHeight="12300" tabRatio="707" activeTab="1"/>
  </bookViews>
  <sheets>
    <sheet name="Instructions" sheetId="4" r:id="rId1"/>
    <sheet name="State Print Shops Bid Tab" sheetId="1" r:id="rId2"/>
    <sheet name="Blank Bid Tab - Optional Use" sheetId="2" r:id="rId3"/>
    <sheet name="Example - State Print Shops" sheetId="3" r:id="rId4"/>
    <sheet name="Example - Optional Use" sheetId="5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43" i="1"/>
  <c r="G44" i="1"/>
  <c r="G45" i="1"/>
  <c r="G46" i="1"/>
  <c r="G47" i="1"/>
  <c r="G48" i="1"/>
  <c r="G49" i="1"/>
  <c r="G43" i="1"/>
  <c r="E49" i="1"/>
  <c r="E48" i="1"/>
  <c r="E47" i="1"/>
  <c r="E46" i="1"/>
  <c r="E45" i="1"/>
  <c r="E44" i="1"/>
  <c r="E43" i="1"/>
  <c r="E30" i="1"/>
  <c r="A19" i="1"/>
  <c r="A13" i="1" l="1"/>
  <c r="B19" i="1"/>
  <c r="E12" i="1"/>
  <c r="A14" i="1" l="1"/>
  <c r="A15" i="1"/>
  <c r="A16" i="1"/>
  <c r="A17" i="1"/>
  <c r="A18" i="1"/>
  <c r="E40" i="1"/>
  <c r="H41" i="5" l="1"/>
  <c r="E39" i="5"/>
  <c r="H31" i="5"/>
  <c r="E29" i="5"/>
  <c r="D13" i="5" s="1"/>
  <c r="H21" i="5"/>
  <c r="B14" i="5"/>
  <c r="A14" i="5" s="1"/>
  <c r="B13" i="5"/>
  <c r="A13" i="5"/>
  <c r="E12" i="5"/>
  <c r="F13" i="5" s="1"/>
  <c r="E13" i="5" l="1"/>
  <c r="F14" i="5"/>
  <c r="C13" i="5"/>
  <c r="D14" i="5"/>
  <c r="B15" i="5"/>
  <c r="H41" i="3"/>
  <c r="E39" i="3"/>
  <c r="H31" i="3"/>
  <c r="E29" i="3"/>
  <c r="D13" i="3" s="1"/>
  <c r="H21" i="3"/>
  <c r="B13" i="3"/>
  <c r="B14" i="3" s="1"/>
  <c r="A13" i="3"/>
  <c r="E12" i="3"/>
  <c r="F13" i="3" s="1"/>
  <c r="C14" i="5" l="1"/>
  <c r="D15" i="5"/>
  <c r="B16" i="5"/>
  <c r="A15" i="5"/>
  <c r="E14" i="5"/>
  <c r="F15" i="5"/>
  <c r="F14" i="3"/>
  <c r="F15" i="3" s="1"/>
  <c r="E13" i="3"/>
  <c r="C13" i="3"/>
  <c r="D14" i="3"/>
  <c r="A14" i="3"/>
  <c r="B15" i="3"/>
  <c r="G43" i="2"/>
  <c r="G44" i="2"/>
  <c r="G45" i="2"/>
  <c r="G46" i="2"/>
  <c r="G47" i="2"/>
  <c r="G42" i="2"/>
  <c r="G33" i="2"/>
  <c r="G34" i="2"/>
  <c r="G35" i="2"/>
  <c r="G36" i="2"/>
  <c r="G37" i="2"/>
  <c r="G32" i="2"/>
  <c r="G23" i="2"/>
  <c r="G24" i="2"/>
  <c r="G25" i="2"/>
  <c r="G26" i="2"/>
  <c r="G27" i="2"/>
  <c r="G22" i="2"/>
  <c r="C15" i="5" l="1"/>
  <c r="D16" i="5"/>
  <c r="A16" i="5"/>
  <c r="B17" i="5"/>
  <c r="E15" i="5"/>
  <c r="F16" i="5"/>
  <c r="E14" i="3"/>
  <c r="C14" i="3"/>
  <c r="D15" i="3"/>
  <c r="E15" i="3"/>
  <c r="F16" i="3"/>
  <c r="B16" i="3"/>
  <c r="A15" i="3"/>
  <c r="H41" i="2"/>
  <c r="E39" i="2"/>
  <c r="H31" i="2"/>
  <c r="E29" i="2"/>
  <c r="D13" i="2" s="1"/>
  <c r="H21" i="2"/>
  <c r="B13" i="2"/>
  <c r="A13" i="2" s="1"/>
  <c r="E12" i="2"/>
  <c r="F13" i="2" s="1"/>
  <c r="E47" i="5" l="1"/>
  <c r="A17" i="5"/>
  <c r="E42" i="5" s="1"/>
  <c r="B18" i="5"/>
  <c r="A18" i="5" s="1"/>
  <c r="E16" i="5"/>
  <c r="F17" i="5"/>
  <c r="C16" i="5"/>
  <c r="D17" i="5"/>
  <c r="E16" i="3"/>
  <c r="F17" i="3"/>
  <c r="C15" i="3"/>
  <c r="D16" i="3"/>
  <c r="A16" i="3"/>
  <c r="B17" i="3"/>
  <c r="C13" i="2"/>
  <c r="D14" i="2"/>
  <c r="E13" i="2"/>
  <c r="F14" i="2"/>
  <c r="B14" i="2"/>
  <c r="H42" i="1"/>
  <c r="H32" i="1"/>
  <c r="B13" i="1"/>
  <c r="D13" i="1"/>
  <c r="C13" i="1" s="1"/>
  <c r="H22" i="1"/>
  <c r="F13" i="1"/>
  <c r="F14" i="1" l="1"/>
  <c r="E14" i="1" s="1"/>
  <c r="E13" i="1"/>
  <c r="G42" i="5"/>
  <c r="H42" i="5"/>
  <c r="E45" i="5"/>
  <c r="E17" i="5"/>
  <c r="F18" i="5"/>
  <c r="E18" i="5" s="1"/>
  <c r="E43" i="5"/>
  <c r="E46" i="5"/>
  <c r="E44" i="5"/>
  <c r="H47" i="5"/>
  <c r="G47" i="5"/>
  <c r="C17" i="5"/>
  <c r="E34" i="5" s="1"/>
  <c r="D18" i="5"/>
  <c r="C18" i="5" s="1"/>
  <c r="A17" i="3"/>
  <c r="E46" i="3" s="1"/>
  <c r="B18" i="3"/>
  <c r="A18" i="3" s="1"/>
  <c r="F18" i="3"/>
  <c r="E18" i="3" s="1"/>
  <c r="E17" i="3"/>
  <c r="D17" i="3"/>
  <c r="C16" i="3"/>
  <c r="E47" i="3"/>
  <c r="B15" i="2"/>
  <c r="A14" i="2"/>
  <c r="E14" i="2"/>
  <c r="F15" i="2"/>
  <c r="C14" i="2"/>
  <c r="D15" i="2"/>
  <c r="D14" i="1"/>
  <c r="C14" i="1" s="1"/>
  <c r="B14" i="1"/>
  <c r="E32" i="5" l="1"/>
  <c r="E24" i="5"/>
  <c r="E22" i="5"/>
  <c r="E27" i="5"/>
  <c r="E23" i="5"/>
  <c r="H44" i="5"/>
  <c r="G44" i="5"/>
  <c r="H45" i="5"/>
  <c r="G45" i="5"/>
  <c r="E35" i="5"/>
  <c r="E36" i="5"/>
  <c r="H34" i="5"/>
  <c r="G34" i="5"/>
  <c r="G46" i="5"/>
  <c r="H46" i="5"/>
  <c r="E33" i="5"/>
  <c r="E26" i="5"/>
  <c r="E37" i="5"/>
  <c r="H43" i="5"/>
  <c r="G43" i="5"/>
  <c r="E25" i="5"/>
  <c r="E24" i="3"/>
  <c r="H24" i="3" s="1"/>
  <c r="H46" i="3"/>
  <c r="G46" i="3"/>
  <c r="H47" i="3"/>
  <c r="G47" i="3"/>
  <c r="E27" i="3"/>
  <c r="E22" i="3"/>
  <c r="C17" i="3"/>
  <c r="D18" i="3"/>
  <c r="C18" i="3" s="1"/>
  <c r="E33" i="3" s="1"/>
  <c r="E26" i="3"/>
  <c r="E44" i="3"/>
  <c r="E45" i="3"/>
  <c r="E42" i="3"/>
  <c r="E43" i="3"/>
  <c r="E23" i="3"/>
  <c r="E25" i="3"/>
  <c r="D16" i="2"/>
  <c r="C15" i="2"/>
  <c r="A15" i="2"/>
  <c r="B16" i="2"/>
  <c r="E15" i="2"/>
  <c r="F16" i="2"/>
  <c r="D15" i="1"/>
  <c r="C15" i="1" s="1"/>
  <c r="B15" i="1"/>
  <c r="F15" i="1"/>
  <c r="F16" i="1" l="1"/>
  <c r="E15" i="1"/>
  <c r="G24" i="3"/>
  <c r="H25" i="5"/>
  <c r="G25" i="5"/>
  <c r="H27" i="5"/>
  <c r="G27" i="5"/>
  <c r="H23" i="5"/>
  <c r="G23" i="5"/>
  <c r="G36" i="5"/>
  <c r="H36" i="5"/>
  <c r="G22" i="5"/>
  <c r="H22" i="5"/>
  <c r="H37" i="5"/>
  <c r="G37" i="5"/>
  <c r="H35" i="5"/>
  <c r="G35" i="5"/>
  <c r="H24" i="5"/>
  <c r="G24" i="5"/>
  <c r="H33" i="5"/>
  <c r="G33" i="5"/>
  <c r="G26" i="5"/>
  <c r="H26" i="5"/>
  <c r="G32" i="5"/>
  <c r="H32" i="5"/>
  <c r="H33" i="3"/>
  <c r="G33" i="3"/>
  <c r="G23" i="3"/>
  <c r="H23" i="3"/>
  <c r="E35" i="3"/>
  <c r="E32" i="3"/>
  <c r="E37" i="3"/>
  <c r="E36" i="3"/>
  <c r="H42" i="3"/>
  <c r="G42" i="3"/>
  <c r="H44" i="3"/>
  <c r="G44" i="3"/>
  <c r="H25" i="3"/>
  <c r="G25" i="3"/>
  <c r="G43" i="3"/>
  <c r="H43" i="3"/>
  <c r="H22" i="3"/>
  <c r="G22" i="3"/>
  <c r="H27" i="3"/>
  <c r="G27" i="3"/>
  <c r="H45" i="3"/>
  <c r="G45" i="3"/>
  <c r="E34" i="3"/>
  <c r="H26" i="3"/>
  <c r="G26" i="3"/>
  <c r="F17" i="2"/>
  <c r="E16" i="2"/>
  <c r="A16" i="2"/>
  <c r="B17" i="2"/>
  <c r="C16" i="2"/>
  <c r="D17" i="2"/>
  <c r="D16" i="1"/>
  <c r="C16" i="1" s="1"/>
  <c r="B16" i="1"/>
  <c r="F17" i="1" l="1"/>
  <c r="E16" i="1"/>
  <c r="H36" i="3"/>
  <c r="G36" i="3"/>
  <c r="H34" i="3"/>
  <c r="G34" i="3"/>
  <c r="G37" i="3"/>
  <c r="H37" i="3"/>
  <c r="H32" i="3"/>
  <c r="G32" i="3"/>
  <c r="G35" i="3"/>
  <c r="H35" i="3"/>
  <c r="C17" i="2"/>
  <c r="E37" i="2" s="1"/>
  <c r="D18" i="2"/>
  <c r="C18" i="2" s="1"/>
  <c r="A17" i="2"/>
  <c r="B18" i="2"/>
  <c r="A18" i="2" s="1"/>
  <c r="E42" i="2"/>
  <c r="E47" i="2"/>
  <c r="E45" i="2"/>
  <c r="E44" i="2"/>
  <c r="E46" i="2"/>
  <c r="E43" i="2"/>
  <c r="E17" i="2"/>
  <c r="F18" i="2"/>
  <c r="E18" i="2" s="1"/>
  <c r="E23" i="2" s="1"/>
  <c r="D17" i="1"/>
  <c r="C17" i="1" s="1"/>
  <c r="B17" i="1"/>
  <c r="B18" i="1" s="1"/>
  <c r="E17" i="1" l="1"/>
  <c r="F18" i="1"/>
  <c r="E22" i="2"/>
  <c r="E25" i="2"/>
  <c r="E24" i="2"/>
  <c r="H24" i="2" s="1"/>
  <c r="E26" i="2"/>
  <c r="H26" i="2" s="1"/>
  <c r="H37" i="2"/>
  <c r="H46" i="2"/>
  <c r="E34" i="2"/>
  <c r="H44" i="2"/>
  <c r="H25" i="2"/>
  <c r="E33" i="2"/>
  <c r="H45" i="2"/>
  <c r="H23" i="2"/>
  <c r="E35" i="2"/>
  <c r="H47" i="2"/>
  <c r="E36" i="2"/>
  <c r="H42" i="2"/>
  <c r="E32" i="2"/>
  <c r="E27" i="2"/>
  <c r="H43" i="2"/>
  <c r="D18" i="1"/>
  <c r="D19" i="1" l="1"/>
  <c r="C19" i="1" s="1"/>
  <c r="C18" i="1"/>
  <c r="E18" i="1"/>
  <c r="F19" i="1"/>
  <c r="E19" i="1" s="1"/>
  <c r="H22" i="2"/>
  <c r="H35" i="2"/>
  <c r="H36" i="2"/>
  <c r="H33" i="2"/>
  <c r="H27" i="2"/>
  <c r="H32" i="2"/>
  <c r="H34" i="2"/>
  <c r="E34" i="1" l="1"/>
  <c r="E26" i="1"/>
  <c r="E36" i="1"/>
  <c r="H36" i="1" s="1"/>
  <c r="E38" i="1"/>
  <c r="G38" i="1" s="1"/>
  <c r="E33" i="1"/>
  <c r="H33" i="1" s="1"/>
  <c r="E35" i="1"/>
  <c r="G35" i="1" s="1"/>
  <c r="E39" i="1"/>
  <c r="G39" i="1" s="1"/>
  <c r="E37" i="1"/>
  <c r="G37" i="1" s="1"/>
  <c r="H35" i="1"/>
  <c r="G33" i="1"/>
  <c r="H34" i="1"/>
  <c r="G34" i="1"/>
  <c r="E29" i="1"/>
  <c r="G29" i="1" s="1"/>
  <c r="G26" i="1"/>
  <c r="H26" i="1"/>
  <c r="E25" i="1"/>
  <c r="E24" i="1"/>
  <c r="E28" i="1"/>
  <c r="E23" i="1"/>
  <c r="E27" i="1"/>
  <c r="H38" i="1" l="1"/>
  <c r="H37" i="1"/>
  <c r="G36" i="1"/>
  <c r="H39" i="1"/>
  <c r="H29" i="1"/>
  <c r="G23" i="1"/>
  <c r="H23" i="1"/>
  <c r="G28" i="1"/>
  <c r="H28" i="1"/>
  <c r="G24" i="1"/>
  <c r="H24" i="1"/>
  <c r="G25" i="1"/>
  <c r="H25" i="1"/>
  <c r="G27" i="1"/>
  <c r="H27" i="1"/>
</calcChain>
</file>

<file path=xl/sharedStrings.xml><?xml version="1.0" encoding="utf-8"?>
<sst xmlns="http://schemas.openxmlformats.org/spreadsheetml/2006/main" count="199" uniqueCount="71">
  <si>
    <t>Notes:</t>
  </si>
  <si>
    <t>Responding Print Shop</t>
  </si>
  <si>
    <t>Department of Public Safety</t>
  </si>
  <si>
    <t>Department of State Health Services</t>
  </si>
  <si>
    <t>Texas Correctional Industries</t>
  </si>
  <si>
    <t>Texas Workforce Commission</t>
  </si>
  <si>
    <t>Texas Department of Transportation</t>
  </si>
  <si>
    <t>The University of Texas at Austin</t>
  </si>
  <si>
    <t>Rank by Lowest Bidder</t>
  </si>
  <si>
    <t>State Print Shops - Bid Tabulation Grid</t>
  </si>
  <si>
    <t>&lt;Enter Quantity&gt;</t>
  </si>
  <si>
    <t>Total Price</t>
  </si>
  <si>
    <t>Award</t>
  </si>
  <si>
    <t>No Award</t>
  </si>
  <si>
    <t>To:</t>
  </si>
  <si>
    <t>Bids for Additional Quantities</t>
  </si>
  <si>
    <t>Quantity:</t>
  </si>
  <si>
    <t>Total:</t>
  </si>
  <si>
    <t>Requesting Agency:</t>
  </si>
  <si>
    <t>Requisition no.:</t>
  </si>
  <si>
    <t>Bid Request Submission Date:</t>
  </si>
  <si>
    <t>Response Due Date:</t>
  </si>
  <si>
    <t>Response Due Time:</t>
  </si>
  <si>
    <t>Job Title:</t>
  </si>
  <si>
    <t>SPD Requisition no.:</t>
  </si>
  <si>
    <t>Best Value Award Notes:</t>
  </si>
  <si>
    <t>Responding Bidder</t>
  </si>
  <si>
    <t>Bid Information</t>
  </si>
  <si>
    <t>TPWD</t>
  </si>
  <si>
    <t>XYZ Conference Brochures</t>
  </si>
  <si>
    <t>No Bid</t>
  </si>
  <si>
    <t>No Response</t>
  </si>
  <si>
    <t>Only needed quantity 20,000; chose lowest bidder</t>
  </si>
  <si>
    <t>Did not receive a response by 2:00 PM 9/8/17</t>
  </si>
  <si>
    <t>N/A</t>
  </si>
  <si>
    <t>Certificate Booklet</t>
  </si>
  <si>
    <t>XYZ Company</t>
  </si>
  <si>
    <t>Print Services Co.</t>
  </si>
  <si>
    <t>ABC Inc.</t>
  </si>
  <si>
    <t>Print Services Co. was not able to meet delivery deadline. Selected next lowest bidder meeting all specifications.</t>
  </si>
  <si>
    <t>State Print Shops Bid Tab</t>
  </si>
  <si>
    <t>Enter all applicable information regarding the particular job request:</t>
  </si>
  <si>
    <t>a.</t>
  </si>
  <si>
    <t>Requesting Agency</t>
  </si>
  <si>
    <t>SPD Requisition no.</t>
  </si>
  <si>
    <t>Job Title</t>
  </si>
  <si>
    <t>Bid Request Submission Date</t>
  </si>
  <si>
    <t>Response Due Date</t>
  </si>
  <si>
    <t>Response Due Time</t>
  </si>
  <si>
    <t>b.</t>
  </si>
  <si>
    <t>c.</t>
  </si>
  <si>
    <t>d.</t>
  </si>
  <si>
    <t>e.</t>
  </si>
  <si>
    <t>f.</t>
  </si>
  <si>
    <t>If more than 3 quantities are being requested, use an additional workbook and input the same job request information.</t>
  </si>
  <si>
    <t>1)</t>
  </si>
  <si>
    <t>2)</t>
  </si>
  <si>
    <t>If the job request seeks bids at multiple quantities, enter each quantity requested.</t>
  </si>
  <si>
    <t>3)</t>
  </si>
  <si>
    <t>Once the bid due date and time passes, tabulate the responses at each quantity level.</t>
  </si>
  <si>
    <t>Note the rank(s) by lowest bidder and select the awardee for the job request.</t>
  </si>
  <si>
    <t>4)</t>
  </si>
  <si>
    <t>If the lowest bidder was not chosen, use the best value award notes section to indicate the reason.</t>
  </si>
  <si>
    <t>Once an awardee is selected, enter the information for who the job was awarded to (name, quantity awarded and total cost).</t>
  </si>
  <si>
    <t>5)</t>
  </si>
  <si>
    <t>Optional Use Bid Tab</t>
  </si>
  <si>
    <r>
      <t xml:space="preserve">If the state print shops do not respond to a bid request or cannot meet all the requirements requested, customers may seek a commercial vendor through standard procurement methods. When doing so, customers may use the "blank" bid tab provided. </t>
    </r>
    <r>
      <rPr>
        <b/>
        <sz val="12"/>
        <color theme="1"/>
        <rFont val="Calibri"/>
        <family val="2"/>
        <scheme val="minor"/>
      </rPr>
      <t xml:space="preserve">It is not required. </t>
    </r>
    <r>
      <rPr>
        <sz val="12"/>
        <color theme="1"/>
        <rFont val="Calibri"/>
        <family val="2"/>
        <scheme val="minor"/>
      </rPr>
      <t>If a customer does choose to use the bid tab, it allows for the entry of individual company names and works the same as the state shops bid tab. If completed, a customer does NOT have to send the bid tab to all respondents nor the Statewide Procurement Division.</t>
    </r>
  </si>
  <si>
    <t>--</t>
  </si>
  <si>
    <t>Save the completed tabulation and e-mail a copy to all state print shops and the Statewide Procurement Division at stateprintshops@cpa.texas.gov</t>
  </si>
  <si>
    <t>Health and Human Services</t>
  </si>
  <si>
    <t>University of North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</si>
</sst>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h:mm\ AM/PM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5" xfId="0" applyBorder="1"/>
    <xf numFmtId="0" fontId="9" fillId="0" borderId="0" xfId="3" applyFont="1"/>
    <xf numFmtId="0" fontId="8" fillId="0" borderId="0" xfId="0" applyFont="1" applyFill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4" fillId="0" borderId="0" xfId="0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5" xfId="0" applyNumberForma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13" xfId="0" applyNumberFormat="1" applyBorder="1" applyAlignment="1">
      <alignment horizontal="right" wrapText="1"/>
    </xf>
    <xf numFmtId="164" fontId="0" fillId="0" borderId="6" xfId="0" applyNumberFormat="1" applyBorder="1" applyAlignment="1">
      <alignment horizontal="right" wrapText="1"/>
    </xf>
    <xf numFmtId="0" fontId="0" fillId="0" borderId="0" xfId="0" applyFill="1" applyBorder="1"/>
    <xf numFmtId="0" fontId="0" fillId="2" borderId="5" xfId="0" applyFill="1" applyBorder="1"/>
    <xf numFmtId="0" fontId="0" fillId="0" borderId="2" xfId="0" applyBorder="1"/>
    <xf numFmtId="0" fontId="0" fillId="2" borderId="13" xfId="0" applyFill="1" applyBorder="1"/>
    <xf numFmtId="0" fontId="0" fillId="0" borderId="13" xfId="0" applyBorder="1"/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8" xfId="0" applyNumberFormat="1" applyBorder="1" applyAlignment="1">
      <alignment horizontal="right" wrapText="1"/>
    </xf>
    <xf numFmtId="164" fontId="0" fillId="0" borderId="24" xfId="0" applyNumberFormat="1" applyFill="1" applyBorder="1" applyAlignment="1">
      <alignment horizontal="right" wrapText="1"/>
    </xf>
    <xf numFmtId="164" fontId="0" fillId="0" borderId="22" xfId="0" applyNumberFormat="1" applyFill="1" applyBorder="1" applyAlignment="1">
      <alignment horizontal="right" wrapText="1"/>
    </xf>
    <xf numFmtId="164" fontId="0" fillId="0" borderId="23" xfId="0" applyNumberForma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0" fontId="0" fillId="2" borderId="26" xfId="0" applyFill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5" xfId="0" applyFont="1" applyBorder="1"/>
    <xf numFmtId="14" fontId="0" fillId="0" borderId="2" xfId="0" applyNumberFormat="1" applyBorder="1"/>
    <xf numFmtId="14" fontId="0" fillId="0" borderId="27" xfId="0" applyNumberFormat="1" applyBorder="1"/>
    <xf numFmtId="165" fontId="0" fillId="0" borderId="6" xfId="0" applyNumberFormat="1" applyBorder="1"/>
    <xf numFmtId="3" fontId="3" fillId="2" borderId="28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3" fontId="2" fillId="3" borderId="1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14" fontId="0" fillId="0" borderId="27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3" fontId="3" fillId="2" borderId="28" xfId="0" applyNumberFormat="1" applyFont="1" applyFill="1" applyBorder="1" applyAlignment="1" applyProtection="1">
      <alignment horizontal="center" vertical="center"/>
      <protection locked="0"/>
    </xf>
    <xf numFmtId="3" fontId="3" fillId="3" borderId="3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3" fontId="10" fillId="2" borderId="31" xfId="0" applyNumberFormat="1" applyFont="1" applyFill="1" applyBorder="1" applyAlignment="1" applyProtection="1">
      <alignment horizontal="center" vertical="center"/>
      <protection locked="0"/>
    </xf>
    <xf numFmtId="3" fontId="10" fillId="3" borderId="26" xfId="0" applyNumberFormat="1" applyFont="1" applyFill="1" applyBorder="1" applyAlignment="1" applyProtection="1">
      <alignment horizontal="center" vertical="center"/>
      <protection locked="0"/>
    </xf>
    <xf numFmtId="3" fontId="10" fillId="3" borderId="27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right" wrapText="1"/>
      <protection locked="0"/>
    </xf>
    <xf numFmtId="164" fontId="0" fillId="0" borderId="5" xfId="0" applyNumberFormat="1" applyFill="1" applyBorder="1" applyAlignment="1" applyProtection="1">
      <alignment horizontal="right" wrapText="1"/>
      <protection locked="0"/>
    </xf>
    <xf numFmtId="164" fontId="0" fillId="0" borderId="2" xfId="0" applyNumberForma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5" xfId="0" applyNumberFormat="1" applyBorder="1" applyAlignment="1" applyProtection="1">
      <alignment horizontal="right" wrapText="1"/>
      <protection locked="0"/>
    </xf>
    <xf numFmtId="164" fontId="0" fillId="0" borderId="2" xfId="0" applyNumberFormat="1" applyBorder="1" applyAlignment="1" applyProtection="1">
      <alignment horizontal="right" wrapText="1"/>
      <protection locked="0"/>
    </xf>
    <xf numFmtId="164" fontId="0" fillId="0" borderId="8" xfId="0" applyNumberFormat="1" applyBorder="1" applyAlignment="1" applyProtection="1">
      <alignment horizontal="right" wrapText="1"/>
      <protection locked="0"/>
    </xf>
    <xf numFmtId="164" fontId="0" fillId="0" borderId="13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164" fontId="0" fillId="0" borderId="0" xfId="0" applyNumberFormat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3" applyFont="1" applyProtection="1">
      <protection locked="0"/>
    </xf>
    <xf numFmtId="0" fontId="5" fillId="2" borderId="30" xfId="0" applyFont="1" applyFill="1" applyBorder="1" applyAlignment="1" applyProtection="1">
      <alignment horizontal="center"/>
    </xf>
    <xf numFmtId="3" fontId="5" fillId="2" borderId="29" xfId="0" applyNumberFormat="1" applyFont="1" applyFill="1" applyBorder="1" applyAlignment="1" applyProtection="1">
      <alignment horizontal="center"/>
    </xf>
    <xf numFmtId="0" fontId="0" fillId="0" borderId="3" xfId="0" applyBorder="1" applyProtection="1"/>
    <xf numFmtId="164" fontId="0" fillId="0" borderId="12" xfId="0" applyNumberFormat="1" applyBorder="1" applyAlignment="1" applyProtection="1">
      <alignment horizontal="right"/>
    </xf>
    <xf numFmtId="0" fontId="0" fillId="0" borderId="5" xfId="0" applyBorder="1" applyProtection="1"/>
    <xf numFmtId="164" fontId="0" fillId="0" borderId="2" xfId="0" applyNumberFormat="1" applyBorder="1" applyAlignment="1" applyProtection="1">
      <alignment horizontal="right"/>
    </xf>
    <xf numFmtId="0" fontId="0" fillId="0" borderId="13" xfId="0" applyBorder="1" applyProtection="1"/>
    <xf numFmtId="0" fontId="0" fillId="0" borderId="6" xfId="0" applyBorder="1" applyProtection="1"/>
    <xf numFmtId="0" fontId="5" fillId="3" borderId="30" xfId="0" applyFont="1" applyFill="1" applyBorder="1" applyAlignment="1" applyProtection="1">
      <alignment horizontal="center"/>
    </xf>
    <xf numFmtId="3" fontId="5" fillId="3" borderId="29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2" borderId="5" xfId="0" applyFill="1" applyBorder="1" applyProtection="1"/>
    <xf numFmtId="0" fontId="0" fillId="2" borderId="26" xfId="0" applyFill="1" applyBorder="1" applyProtection="1"/>
    <xf numFmtId="0" fontId="0" fillId="2" borderId="13" xfId="0" applyFill="1" applyBorder="1" applyProtection="1"/>
    <xf numFmtId="0" fontId="0" fillId="0" borderId="0" xfId="0" applyAlignment="1">
      <alignment horizontal="left" vertical="top" wrapText="1"/>
    </xf>
    <xf numFmtId="0" fontId="5" fillId="3" borderId="15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227409</xdr:colOff>
      <xdr:row>18</xdr:row>
      <xdr:rowOff>101157</xdr:rowOff>
    </xdr:from>
    <xdr:ext cx="7606903" cy="2690929"/>
    <xdr:sp macro="" textlink="">
      <xdr:nvSpPr>
        <xdr:cNvPr id="2" name="Rectangle 1"/>
        <xdr:cNvSpPr/>
      </xdr:nvSpPr>
      <xdr:spPr>
        <a:xfrm>
          <a:off x="4505722" y="3919095"/>
          <a:ext cx="7606903" cy="26909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SAMPLE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19</xdr:row>
      <xdr:rowOff>0</xdr:rowOff>
    </xdr:from>
    <xdr:ext cx="7606903" cy="2690929"/>
    <xdr:sp macro="" textlink="">
      <xdr:nvSpPr>
        <xdr:cNvPr id="2" name="Rectangle 1"/>
        <xdr:cNvSpPr/>
      </xdr:nvSpPr>
      <xdr:spPr>
        <a:xfrm>
          <a:off x="4278313" y="4024313"/>
          <a:ext cx="7606903" cy="26909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SAMPLE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zoomScaleNormal="100" workbookViewId="0"/>
  </sheetViews>
  <sheetFormatPr defaultRowHeight="15.75" x14ac:dyDescent="0.25"/>
  <cols>
    <col min="1" max="1" width="1.5" customWidth="1"/>
  </cols>
  <sheetData>
    <row r="1" spans="2:4" ht="3.75" customHeight="1" x14ac:dyDescent="0.25"/>
    <row r="2" spans="2:4" x14ac:dyDescent="0.25">
      <c r="B2" s="61" t="s">
        <v>40</v>
      </c>
    </row>
    <row r="3" spans="2:4" ht="7.5" customHeight="1" x14ac:dyDescent="0.25"/>
    <row r="4" spans="2:4" x14ac:dyDescent="0.25">
      <c r="B4" s="57" t="s">
        <v>55</v>
      </c>
      <c r="C4" t="s">
        <v>41</v>
      </c>
    </row>
    <row r="5" spans="2:4" x14ac:dyDescent="0.25">
      <c r="B5" s="57"/>
      <c r="C5" s="57" t="s">
        <v>42</v>
      </c>
      <c r="D5" t="s">
        <v>43</v>
      </c>
    </row>
    <row r="6" spans="2:4" x14ac:dyDescent="0.25">
      <c r="B6" s="57"/>
      <c r="C6" s="57" t="s">
        <v>49</v>
      </c>
      <c r="D6" t="s">
        <v>44</v>
      </c>
    </row>
    <row r="7" spans="2:4" x14ac:dyDescent="0.25">
      <c r="B7" s="57"/>
      <c r="C7" s="57" t="s">
        <v>50</v>
      </c>
      <c r="D7" t="s">
        <v>45</v>
      </c>
    </row>
    <row r="8" spans="2:4" x14ac:dyDescent="0.25">
      <c r="B8" s="57"/>
      <c r="C8" s="57" t="s">
        <v>51</v>
      </c>
      <c r="D8" t="s">
        <v>46</v>
      </c>
    </row>
    <row r="9" spans="2:4" x14ac:dyDescent="0.25">
      <c r="B9" s="57"/>
      <c r="C9" s="57" t="s">
        <v>52</v>
      </c>
      <c r="D9" t="s">
        <v>47</v>
      </c>
    </row>
    <row r="10" spans="2:4" x14ac:dyDescent="0.25">
      <c r="B10" s="57"/>
      <c r="C10" s="57" t="s">
        <v>53</v>
      </c>
      <c r="D10" t="s">
        <v>48</v>
      </c>
    </row>
    <row r="11" spans="2:4" x14ac:dyDescent="0.25">
      <c r="B11" s="57"/>
      <c r="C11" s="57"/>
    </row>
    <row r="12" spans="2:4" x14ac:dyDescent="0.25">
      <c r="B12" s="57" t="s">
        <v>56</v>
      </c>
      <c r="C12" t="s">
        <v>57</v>
      </c>
    </row>
    <row r="13" spans="2:4" x14ac:dyDescent="0.25">
      <c r="B13" s="57"/>
      <c r="C13" s="57" t="s">
        <v>42</v>
      </c>
      <c r="D13" t="s">
        <v>54</v>
      </c>
    </row>
    <row r="14" spans="2:4" x14ac:dyDescent="0.25">
      <c r="B14" s="57"/>
    </row>
    <row r="15" spans="2:4" x14ac:dyDescent="0.25">
      <c r="B15" s="57" t="s">
        <v>58</v>
      </c>
      <c r="C15" s="58" t="s">
        <v>59</v>
      </c>
    </row>
    <row r="16" spans="2:4" x14ac:dyDescent="0.25">
      <c r="B16" s="57"/>
      <c r="C16" s="57" t="s">
        <v>42</v>
      </c>
      <c r="D16" t="s">
        <v>60</v>
      </c>
    </row>
    <row r="17" spans="2:16" x14ac:dyDescent="0.25">
      <c r="B17" s="57"/>
    </row>
    <row r="18" spans="2:16" x14ac:dyDescent="0.25">
      <c r="B18" s="57" t="s">
        <v>61</v>
      </c>
      <c r="C18" t="s">
        <v>63</v>
      </c>
    </row>
    <row r="19" spans="2:16" x14ac:dyDescent="0.25">
      <c r="B19" s="57"/>
      <c r="C19" s="57" t="s">
        <v>42</v>
      </c>
      <c r="D19" t="s">
        <v>62</v>
      </c>
    </row>
    <row r="20" spans="2:16" x14ac:dyDescent="0.25">
      <c r="B20" s="57"/>
    </row>
    <row r="21" spans="2:16" x14ac:dyDescent="0.25">
      <c r="B21" s="57" t="s">
        <v>64</v>
      </c>
      <c r="C21" t="s">
        <v>68</v>
      </c>
    </row>
    <row r="22" spans="2:16" ht="10.5" customHeight="1" x14ac:dyDescent="0.25">
      <c r="B22" s="57"/>
    </row>
    <row r="23" spans="2:16" x14ac:dyDescent="0.25">
      <c r="B23" s="62" t="s">
        <v>65</v>
      </c>
    </row>
    <row r="24" spans="2:16" ht="6.75" customHeight="1" x14ac:dyDescent="0.25">
      <c r="B24" s="59"/>
    </row>
    <row r="25" spans="2:16" ht="81" customHeight="1" x14ac:dyDescent="0.25">
      <c r="B25" s="60" t="s">
        <v>67</v>
      </c>
      <c r="C25" s="113" t="s">
        <v>66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  <row r="26" spans="2:16" x14ac:dyDescent="0.25">
      <c r="B26" s="57"/>
    </row>
  </sheetData>
  <sheetProtection algorithmName="SHA-512" hashValue="4klU0QKzeik9EFMqfQ+9cOHcrGHPtYbOsq9E0sRIH/QM2l+wmuJv4pLSjYP7qi6TJaBhGF6QQbw/hcdsQHAO6w==" saltValue="rPdNteCtC+wtjRCDeJATZg==" spinCount="100000" sheet="1" objects="1" scenarios="1" formatCells="0" formatColumns="0" formatRows="0"/>
  <mergeCells count="1">
    <mergeCell ref="C25:P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showRowColHeaders="0" tabSelected="1" topLeftCell="G1" zoomScale="120" zoomScaleNormal="120" workbookViewId="0">
      <selection activeCell="G1" sqref="G1:H1"/>
    </sheetView>
  </sheetViews>
  <sheetFormatPr defaultColWidth="11" defaultRowHeight="15.75" x14ac:dyDescent="0.25"/>
  <cols>
    <col min="1" max="1" width="3.625" style="63" hidden="1" customWidth="1"/>
    <col min="2" max="2" width="5" style="63" hidden="1" customWidth="1"/>
    <col min="3" max="3" width="9.25" style="63" hidden="1" customWidth="1"/>
    <col min="4" max="4" width="13.5" style="63" hidden="1" customWidth="1"/>
    <col min="5" max="5" width="3.75" style="63" hidden="1" customWidth="1"/>
    <col min="6" max="6" width="1.75" style="63" hidden="1" customWidth="1"/>
    <col min="7" max="7" width="30.375" style="63" customWidth="1"/>
    <col min="8" max="8" width="25.75" style="63" customWidth="1"/>
    <col min="9" max="10" width="14.875" style="63" customWidth="1"/>
    <col min="11" max="11" width="67.25" style="63" customWidth="1"/>
    <col min="12" max="16384" width="11" style="63"/>
  </cols>
  <sheetData>
    <row r="1" spans="1:11" ht="21" x14ac:dyDescent="0.35">
      <c r="B1" s="64" t="s">
        <v>13</v>
      </c>
      <c r="G1" s="124" t="s">
        <v>9</v>
      </c>
      <c r="H1" s="125"/>
      <c r="I1" s="65"/>
      <c r="J1" s="116" t="s">
        <v>12</v>
      </c>
      <c r="K1" s="117"/>
    </row>
    <row r="2" spans="1:11" x14ac:dyDescent="0.25">
      <c r="B2" s="64" t="s">
        <v>2</v>
      </c>
      <c r="G2" s="110" t="s">
        <v>18</v>
      </c>
      <c r="H2" s="66"/>
      <c r="I2" s="67"/>
      <c r="J2" s="68" t="s">
        <v>14</v>
      </c>
      <c r="K2" s="66"/>
    </row>
    <row r="3" spans="1:11" x14ac:dyDescent="0.25">
      <c r="B3" s="64" t="s">
        <v>69</v>
      </c>
      <c r="G3" s="110" t="s">
        <v>24</v>
      </c>
      <c r="H3" s="69"/>
      <c r="I3" s="67"/>
      <c r="J3" s="68" t="s">
        <v>17</v>
      </c>
      <c r="K3" s="70"/>
    </row>
    <row r="4" spans="1:11" x14ac:dyDescent="0.25">
      <c r="B4" s="64" t="s">
        <v>4</v>
      </c>
      <c r="G4" s="110" t="s">
        <v>23</v>
      </c>
      <c r="H4" s="71"/>
      <c r="I4" s="67"/>
      <c r="J4" s="68" t="s">
        <v>16</v>
      </c>
      <c r="K4" s="72"/>
    </row>
    <row r="5" spans="1:11" x14ac:dyDescent="0.25">
      <c r="B5" s="64" t="s">
        <v>5</v>
      </c>
      <c r="G5" s="110" t="s">
        <v>20</v>
      </c>
      <c r="H5" s="71"/>
      <c r="I5" s="67"/>
      <c r="J5" s="118" t="s">
        <v>25</v>
      </c>
      <c r="K5" s="121"/>
    </row>
    <row r="6" spans="1:11" x14ac:dyDescent="0.25">
      <c r="B6" s="64" t="s">
        <v>6</v>
      </c>
      <c r="G6" s="111" t="s">
        <v>21</v>
      </c>
      <c r="H6" s="73"/>
      <c r="I6" s="67"/>
      <c r="J6" s="119"/>
      <c r="K6" s="122"/>
    </row>
    <row r="7" spans="1:11" ht="16.5" thickBot="1" x14ac:dyDescent="0.3">
      <c r="B7" s="64" t="s">
        <v>7</v>
      </c>
      <c r="G7" s="112" t="s">
        <v>22</v>
      </c>
      <c r="H7" s="74"/>
      <c r="I7" s="67"/>
      <c r="J7" s="120"/>
      <c r="K7" s="123"/>
    </row>
    <row r="8" spans="1:11" x14ac:dyDescent="0.25">
      <c r="B8" s="75" t="s">
        <v>70</v>
      </c>
      <c r="H8" s="67"/>
      <c r="I8" s="67"/>
      <c r="J8" s="67"/>
    </row>
    <row r="9" spans="1:11" ht="16.5" thickBot="1" x14ac:dyDescent="0.3">
      <c r="G9" s="76"/>
      <c r="H9" s="67"/>
      <c r="I9" s="67"/>
      <c r="J9" s="67"/>
    </row>
    <row r="10" spans="1:11" ht="16.5" thickBot="1" x14ac:dyDescent="0.3">
      <c r="I10" s="126" t="s">
        <v>15</v>
      </c>
      <c r="J10" s="127"/>
    </row>
    <row r="11" spans="1:11" x14ac:dyDescent="0.25">
      <c r="G11" s="128" t="s">
        <v>1</v>
      </c>
      <c r="H11" s="77" t="s">
        <v>10</v>
      </c>
      <c r="I11" s="78" t="s">
        <v>10</v>
      </c>
      <c r="J11" s="79" t="s">
        <v>10</v>
      </c>
      <c r="K11" s="128" t="s">
        <v>0</v>
      </c>
    </row>
    <row r="12" spans="1:11" x14ac:dyDescent="0.25">
      <c r="E12" s="80">
        <f>COUNT($H$13:$H$19)</f>
        <v>0</v>
      </c>
      <c r="G12" s="129"/>
      <c r="H12" s="81" t="s">
        <v>11</v>
      </c>
      <c r="I12" s="82" t="s">
        <v>11</v>
      </c>
      <c r="J12" s="83" t="s">
        <v>11</v>
      </c>
      <c r="K12" s="129"/>
    </row>
    <row r="13" spans="1:11" ht="17.25" customHeight="1" x14ac:dyDescent="0.25">
      <c r="A13" s="63" t="str">
        <f>IF(AND(ISNUMBER(J13),OR(J13=J14,J13=J15,J13=J16,J13=J17,J13=J18,J13=J19)),J13+0.001,IF(ISNUMBER(J13),J13,"No Bid Received-"&amp;B13))</f>
        <v>No Bid Received-1</v>
      </c>
      <c r="B13" s="63">
        <f>IF(ISNUMBER(J13),E40,1+E40)</f>
        <v>1</v>
      </c>
      <c r="C13" s="63" t="str">
        <f>IF(AND(ISNUMBER(I13),OR(I13=I14,I13=I15,I13=I16,I13=I17,I13=I18,I13=I19)),I13+0.001,IF(ISNUMBER(I13),I13,"No Bid Received-"&amp;D13))</f>
        <v>No Bid Received-1</v>
      </c>
      <c r="D13" s="63">
        <f>IF(ISNUMBER(I13),E30,1+E30)</f>
        <v>1</v>
      </c>
      <c r="E13" s="63" t="str">
        <f>IF(AND(ISNUMBER(H13),OR(H13=H14,H13=H15,H13=H16,H13=H17,H13=H18,H13=H19)),H13+0.001,IF(ISNUMBER(H13),H13,"No Bid Received-"&amp;F13))</f>
        <v>No Bid Received-1</v>
      </c>
      <c r="F13" s="63">
        <f>IF(ISNUMBER(H13),E12,1+E12)</f>
        <v>1</v>
      </c>
      <c r="G13" s="108" t="s">
        <v>2</v>
      </c>
      <c r="H13" s="84"/>
      <c r="I13" s="85"/>
      <c r="J13" s="86"/>
      <c r="K13" s="87"/>
    </row>
    <row r="14" spans="1:11" ht="17.25" customHeight="1" x14ac:dyDescent="0.25">
      <c r="A14" s="63" t="str">
        <f>IF(AND(ISNUMBER(J14),OR(J14=J15,J14=J16,J14=J17,J14=J18,J14=J13,J14=J19)),J14+0.002,IF(ISNUMBER(J14),J14,"No Bid Received-"&amp;B14))</f>
        <v>No Bid Received-2</v>
      </c>
      <c r="B14" s="63">
        <f>IF(ISNUMBER(J14),B13,B13+1)</f>
        <v>2</v>
      </c>
      <c r="C14" s="63" t="str">
        <f>IF(AND(ISNUMBER(I14),OR(I14=I15,I14=I16,I14=I17,I14=I18,I14=I13,I14=I19)),I14+0.002,IF(ISNUMBER(I14),I14,"No Bid Received-"&amp;D14))</f>
        <v>No Bid Received-2</v>
      </c>
      <c r="D14" s="63">
        <f>IF(ISNUMBER(I14),D13,D13+1)</f>
        <v>2</v>
      </c>
      <c r="E14" s="63" t="str">
        <f>IF(AND(ISNUMBER(H14),OR(H14=H15,H14=H16,H14=H17,H14=H18,H14=H13,H14=H19)),H14+0.002,IF(ISNUMBER(H14),H14,"No Bid Received-"&amp;F14))</f>
        <v>No Bid Received-2</v>
      </c>
      <c r="F14" s="63">
        <f t="shared" ref="F14:F18" si="0">IF(ISNUMBER(H14),F13,F13+1)</f>
        <v>2</v>
      </c>
      <c r="G14" s="108" t="s">
        <v>69</v>
      </c>
      <c r="H14" s="84"/>
      <c r="I14" s="85"/>
      <c r="J14" s="86"/>
      <c r="K14" s="87"/>
    </row>
    <row r="15" spans="1:11" ht="17.25" customHeight="1" x14ac:dyDescent="0.25">
      <c r="A15" s="63" t="str">
        <f>IF(AND(ISNUMBER(J15),OR(J15=J16,J15=J17,J15=J18,J15=J14,J15=J13,J15=J19)),J15+0.003,IF(ISNUMBER(J15),J15,"No Bid Received-"&amp;B15))</f>
        <v>No Bid Received-3</v>
      </c>
      <c r="B15" s="63">
        <f t="shared" ref="B15:B18" si="1">IF(ISNUMBER(J15),B14,B14+1)</f>
        <v>3</v>
      </c>
      <c r="C15" s="63" t="str">
        <f>IF(AND(ISNUMBER(I15),OR(I15=I16,I15=I17,I15=I18,I15=I14,I15=I13,I15=I19)),I15+0.003,IF(ISNUMBER(I15),I15,"No Bid Received-"&amp;D15))</f>
        <v>No Bid Received-3</v>
      </c>
      <c r="D15" s="63">
        <f t="shared" ref="D15:D17" si="2">IF(ISNUMBER(I15),D14,D14+1)</f>
        <v>3</v>
      </c>
      <c r="E15" s="63" t="str">
        <f>IF(AND(ISNUMBER(H15),OR(H15=H16,H15=H17,H15=H18,H15=H13,H15=H14,H15=H19)),H15+0.003,IF(ISNUMBER(H15),H15,"No Bid Received-"&amp;F15))</f>
        <v>No Bid Received-3</v>
      </c>
      <c r="F15" s="63">
        <f t="shared" si="0"/>
        <v>3</v>
      </c>
      <c r="G15" s="108" t="s">
        <v>4</v>
      </c>
      <c r="H15" s="84"/>
      <c r="I15" s="85"/>
      <c r="J15" s="86"/>
      <c r="K15" s="87"/>
    </row>
    <row r="16" spans="1:11" ht="17.25" customHeight="1" x14ac:dyDescent="0.25">
      <c r="A16" s="63" t="str">
        <f>IF(AND(ISNUMBER(J16),OR(J16=J17,J16=J18,J16=J15,J16=J14,J16=J13,J16=J19)),J16+0.004,IF(ISNUMBER(J16),J16,"No Bid Received-"&amp;B16))</f>
        <v>No Bid Received-4</v>
      </c>
      <c r="B16" s="63">
        <f t="shared" si="1"/>
        <v>4</v>
      </c>
      <c r="C16" s="63" t="str">
        <f>IF(AND(ISNUMBER(I16),OR(I16=I17,I16=I18,I16=I15,I16=I14,I16=I13,I16=I19)),I16+0.004,IF(ISNUMBER(I16),I16,"No Bid Received-"&amp;D16))</f>
        <v>No Bid Received-4</v>
      </c>
      <c r="D16" s="63">
        <f t="shared" si="2"/>
        <v>4</v>
      </c>
      <c r="E16" s="63" t="str">
        <f>IF(AND(ISNUMBER(H16),OR(H16=H17,H16=H18,H16=H15,H16=H14,H16=H13,H16=H19)),H16+0.004,IF(ISNUMBER(H16),H16,"No Bid Received-"&amp;F16))</f>
        <v>No Bid Received-4</v>
      </c>
      <c r="F16" s="63">
        <f t="shared" si="0"/>
        <v>4</v>
      </c>
      <c r="G16" s="108" t="s">
        <v>5</v>
      </c>
      <c r="H16" s="88"/>
      <c r="I16" s="89"/>
      <c r="J16" s="90"/>
      <c r="K16" s="87"/>
    </row>
    <row r="17" spans="1:11" ht="17.25" customHeight="1" x14ac:dyDescent="0.25">
      <c r="A17" s="63" t="str">
        <f>IF(AND(ISNUMBER(J17),OR(J17=J18,J17=J16,J17=J15,J17=J14,J17=J13,J17=J19)),J17+0.005,IF(ISNUMBER(J17),J17,"No Bid Received-"&amp;B17))</f>
        <v>No Bid Received-5</v>
      </c>
      <c r="B17" s="63">
        <f t="shared" si="1"/>
        <v>5</v>
      </c>
      <c r="C17" s="63" t="str">
        <f>IF(AND(ISNUMBER(I17),OR(I17=I18,I17=I16,I17=I15,I17=I14,I17=I13,I17=I19)),I17+0.005,IF(ISNUMBER(I17),I17,"No Bid Received-"&amp;D17))</f>
        <v>No Bid Received-5</v>
      </c>
      <c r="D17" s="63">
        <f t="shared" si="2"/>
        <v>5</v>
      </c>
      <c r="E17" s="63" t="str">
        <f>IF(AND(ISNUMBER(H17),OR(H17=H18,H17=H16,H17=H15,H17=H14,H17=H13,H17=H19)),H17+0.005,IF(ISNUMBER(H17),H17,"No Bid Received-"&amp;F17))</f>
        <v>No Bid Received-5</v>
      </c>
      <c r="F17" s="63">
        <f t="shared" si="0"/>
        <v>5</v>
      </c>
      <c r="G17" s="108" t="s">
        <v>6</v>
      </c>
      <c r="H17" s="88"/>
      <c r="I17" s="89"/>
      <c r="J17" s="90"/>
      <c r="K17" s="87"/>
    </row>
    <row r="18" spans="1:11" ht="17.25" customHeight="1" x14ac:dyDescent="0.25">
      <c r="A18" s="63" t="str">
        <f>IF(AND(ISNUMBER(J18),OR(J18=J17,J18=J16,J18=J15,J18=J14,J18=J13,J18=J19)),J18+0.006,IF(ISNUMBER(J18),J18,"No Bid Received-"&amp;B18))</f>
        <v>No Bid Received-6</v>
      </c>
      <c r="B18" s="63">
        <f t="shared" si="1"/>
        <v>6</v>
      </c>
      <c r="C18" s="63" t="str">
        <f>IF(AND(ISNUMBER(I18),OR(I18=I17,I18=I16,I18=I15,I18=I14,I18=I13,I18=I19)),I18+0.006,IF(ISNUMBER(I18),I18,"No Bid Received-"&amp;D18))</f>
        <v>No Bid Received-6</v>
      </c>
      <c r="D18" s="63">
        <f>IF(ISNUMBER(I18),D17,D17+1)</f>
        <v>6</v>
      </c>
      <c r="E18" s="63" t="str">
        <f>IF(AND(ISNUMBER(H18),OR(H18=H17,H18=H16,H18=H15,H18=H14,H18=H13,H18=H19)),H18+0.006,IF(ISNUMBER(H18),H18,"No Bid Received-"&amp;F18))</f>
        <v>No Bid Received-6</v>
      </c>
      <c r="F18" s="63">
        <f t="shared" si="0"/>
        <v>6</v>
      </c>
      <c r="G18" s="108" t="s">
        <v>7</v>
      </c>
      <c r="H18" s="88"/>
      <c r="I18" s="89"/>
      <c r="J18" s="90"/>
      <c r="K18" s="87"/>
    </row>
    <row r="19" spans="1:11" ht="17.25" customHeight="1" thickBot="1" x14ac:dyDescent="0.3">
      <c r="A19" s="63" t="str">
        <f>IF(AND(ISNUMBER(J19),OR(J19=J18,J19=J17,J19=J16,J19=J15,J19=J14,J19=J13)),J19+0.007,IF(ISNUMBER(J19),J19,"No Bid Received-"&amp;B19))</f>
        <v>No Bid Received-7</v>
      </c>
      <c r="B19" s="63">
        <f t="shared" ref="B19" si="3">IF(ISNUMBER(J19),B18,B18+1)</f>
        <v>7</v>
      </c>
      <c r="C19" s="63" t="str">
        <f>IF(AND(ISNUMBER(I19),OR(I19=I18,I19=I17,I19=I16,I19=I15,I19=I14,I19=I13)),I19+0.007,IF(ISNUMBER(I19),I19,"No Bid Received-"&amp;D19))</f>
        <v>No Bid Received-7</v>
      </c>
      <c r="D19" s="63">
        <f>IF(ISNUMBER(I19),D18,D18+1)</f>
        <v>7</v>
      </c>
      <c r="E19" s="63" t="str">
        <f>IF(AND(ISNUMBER(H19),OR(H19=H18,H19=H17,H19=H16,H19=H15,H19=H14,H19=H13)),H19+0.007,IF(ISNUMBER(H19),H19,"No Bid Received-"&amp;F19))</f>
        <v>No Bid Received-7</v>
      </c>
      <c r="F19" s="63">
        <f t="shared" ref="F19" si="4">IF(ISNUMBER(H19),F18,F18+1)</f>
        <v>7</v>
      </c>
      <c r="G19" s="109" t="s">
        <v>70</v>
      </c>
      <c r="H19" s="91"/>
      <c r="I19" s="92"/>
      <c r="J19" s="93"/>
      <c r="K19" s="94"/>
    </row>
    <row r="20" spans="1:11" ht="16.5" thickBot="1" x14ac:dyDescent="0.3"/>
    <row r="21" spans="1:11" ht="16.5" thickBot="1" x14ac:dyDescent="0.3">
      <c r="G21" s="130" t="s">
        <v>8</v>
      </c>
      <c r="H21" s="131"/>
    </row>
    <row r="22" spans="1:11" ht="16.5" thickBot="1" x14ac:dyDescent="0.3">
      <c r="G22" s="98" t="s">
        <v>16</v>
      </c>
      <c r="H22" s="99" t="str">
        <f>H11</f>
        <v>&lt;Enter Quantity&gt;</v>
      </c>
    </row>
    <row r="23" spans="1:11" x14ac:dyDescent="0.25">
      <c r="E23" s="95" t="str">
        <f>IFERROR(SMALL($E$13:$E$19,1),"No Bid Received-1")</f>
        <v>No Bid Received-1</v>
      </c>
      <c r="F23" s="95"/>
      <c r="G23" s="100" t="str">
        <f>VLOOKUP(E23,$E$13:$G$19,3,FALSE)</f>
        <v>Department of Public Safety</v>
      </c>
      <c r="H23" s="101" t="str">
        <f>IF(ISBLANK(VLOOKUP(E23,$E$13:$H$19,4,FALSE)),"",VLOOKUP(E23,$E$13:$H$19,4,FALSE))</f>
        <v/>
      </c>
      <c r="I23" s="95"/>
      <c r="J23" s="95"/>
    </row>
    <row r="24" spans="1:11" x14ac:dyDescent="0.25">
      <c r="E24" s="95" t="str">
        <f>IFERROR(SMALL($E$13:$E$19,2),"No Bid Received-2")</f>
        <v>No Bid Received-2</v>
      </c>
      <c r="F24" s="95"/>
      <c r="G24" s="102" t="str">
        <f t="shared" ref="G24:G29" si="5">VLOOKUP(E24,$E$13:$G$19,3,FALSE)</f>
        <v>Health and Human Services</v>
      </c>
      <c r="H24" s="103" t="str">
        <f t="shared" ref="H24:H29" si="6">IF(ISBLANK(VLOOKUP(E24,$E$13:$H$19,4,FALSE)),"",VLOOKUP(E24,$E$13:$H$19,4,FALSE))</f>
        <v/>
      </c>
      <c r="I24" s="95"/>
      <c r="J24" s="95"/>
    </row>
    <row r="25" spans="1:11" x14ac:dyDescent="0.25">
      <c r="E25" s="95" t="str">
        <f>IFERROR(SMALL($E$13:$E$19,3),"No Bid Received-3")</f>
        <v>No Bid Received-3</v>
      </c>
      <c r="F25" s="95"/>
      <c r="G25" s="102" t="str">
        <f t="shared" si="5"/>
        <v>Texas Correctional Industries</v>
      </c>
      <c r="H25" s="103" t="str">
        <f t="shared" si="6"/>
        <v/>
      </c>
      <c r="I25" s="95"/>
      <c r="J25" s="95"/>
    </row>
    <row r="26" spans="1:11" x14ac:dyDescent="0.25">
      <c r="E26" s="95" t="str">
        <f>IFERROR(SMALL($E$13:$E$19,4),"No Bid Received-4")</f>
        <v>No Bid Received-4</v>
      </c>
      <c r="F26" s="95"/>
      <c r="G26" s="102" t="str">
        <f t="shared" si="5"/>
        <v>Texas Workforce Commission</v>
      </c>
      <c r="H26" s="103" t="str">
        <f t="shared" si="6"/>
        <v/>
      </c>
      <c r="I26" s="95"/>
      <c r="J26" s="95"/>
    </row>
    <row r="27" spans="1:11" x14ac:dyDescent="0.25">
      <c r="E27" s="95" t="str">
        <f>IFERROR(SMALL($E$13:$E$19,5),"No Bid Received-5")</f>
        <v>No Bid Received-5</v>
      </c>
      <c r="F27" s="95"/>
      <c r="G27" s="102" t="str">
        <f t="shared" si="5"/>
        <v>Texas Department of Transportation</v>
      </c>
      <c r="H27" s="103" t="str">
        <f t="shared" si="6"/>
        <v/>
      </c>
      <c r="I27" s="95"/>
      <c r="J27" s="95"/>
    </row>
    <row r="28" spans="1:11" x14ac:dyDescent="0.25">
      <c r="E28" s="95" t="str">
        <f>IFERROR(SMALL($E$13:$E$19,6),"No Bid Received-6")</f>
        <v>No Bid Received-6</v>
      </c>
      <c r="F28" s="95"/>
      <c r="G28" s="102" t="str">
        <f t="shared" si="5"/>
        <v>The University of Texas at Austin</v>
      </c>
      <c r="H28" s="103" t="str">
        <f t="shared" si="6"/>
        <v/>
      </c>
      <c r="I28" s="95"/>
      <c r="J28" s="95"/>
    </row>
    <row r="29" spans="1:11" ht="16.5" thickBot="1" x14ac:dyDescent="0.3">
      <c r="E29" s="95" t="str">
        <f>IFERROR(SMALL($E$13:$E$19,7),"No Bid Received-7")</f>
        <v>No Bid Received-7</v>
      </c>
      <c r="G29" s="104" t="str">
        <f t="shared" si="5"/>
        <v>University of North Texas</v>
      </c>
      <c r="H29" s="105" t="str">
        <f t="shared" si="6"/>
        <v/>
      </c>
    </row>
    <row r="30" spans="1:11" ht="16.5" thickBot="1" x14ac:dyDescent="0.3">
      <c r="E30" s="80">
        <f>COUNT($I$13:$I$19)</f>
        <v>0</v>
      </c>
    </row>
    <row r="31" spans="1:11" ht="16.5" thickBot="1" x14ac:dyDescent="0.3">
      <c r="G31" s="114" t="s">
        <v>8</v>
      </c>
      <c r="H31" s="115"/>
    </row>
    <row r="32" spans="1:11" ht="16.5" thickBot="1" x14ac:dyDescent="0.3">
      <c r="G32" s="106" t="s">
        <v>16</v>
      </c>
      <c r="H32" s="107" t="str">
        <f>I11</f>
        <v>&lt;Enter Quantity&gt;</v>
      </c>
    </row>
    <row r="33" spans="5:8" x14ac:dyDescent="0.25">
      <c r="E33" s="95" t="str">
        <f>IFERROR(SMALL($C$13:$C$19,1),"No Bid Received-1")</f>
        <v>No Bid Received-1</v>
      </c>
      <c r="G33" s="100" t="str">
        <f>VLOOKUP(E33,$C$13:$G$19,5,FALSE)</f>
        <v>Department of Public Safety</v>
      </c>
      <c r="H33" s="101" t="str">
        <f>IF(ISBLANK(VLOOKUP(E33,$C$13:$J$19,7,FALSE)),"",VLOOKUP(E33,$C$13:$J$19,7,FALSE))</f>
        <v/>
      </c>
    </row>
    <row r="34" spans="5:8" x14ac:dyDescent="0.25">
      <c r="E34" s="95" t="str">
        <f>IFERROR(SMALL($C$13:$C$19,2),"No Bid Received-2")</f>
        <v>No Bid Received-2</v>
      </c>
      <c r="G34" s="102" t="str">
        <f t="shared" ref="G34:G39" si="7">VLOOKUP(E34,$C$13:$G$19,5,FALSE)</f>
        <v>Health and Human Services</v>
      </c>
      <c r="H34" s="103" t="str">
        <f t="shared" ref="H34:H39" si="8">IF(ISBLANK(VLOOKUP(E34,$C$13:$J$19,7,FALSE)),"",VLOOKUP(E34,$C$13:$J$19,7,FALSE))</f>
        <v/>
      </c>
    </row>
    <row r="35" spans="5:8" x14ac:dyDescent="0.25">
      <c r="E35" s="95" t="str">
        <f>IFERROR(SMALL($C$13:$C$19,3),"No Bid Received-3")</f>
        <v>No Bid Received-3</v>
      </c>
      <c r="G35" s="102" t="str">
        <f t="shared" si="7"/>
        <v>Texas Correctional Industries</v>
      </c>
      <c r="H35" s="103" t="str">
        <f t="shared" si="8"/>
        <v/>
      </c>
    </row>
    <row r="36" spans="5:8" x14ac:dyDescent="0.25">
      <c r="E36" s="95" t="str">
        <f>IFERROR(SMALL($C$13:$C$19,4),"No Bid Received-4")</f>
        <v>No Bid Received-4</v>
      </c>
      <c r="G36" s="102" t="str">
        <f t="shared" si="7"/>
        <v>Texas Workforce Commission</v>
      </c>
      <c r="H36" s="103" t="str">
        <f t="shared" si="8"/>
        <v/>
      </c>
    </row>
    <row r="37" spans="5:8" x14ac:dyDescent="0.25">
      <c r="E37" s="95" t="str">
        <f>IFERROR(SMALL($C$13:$C$19,5),"No Bid Received-5")</f>
        <v>No Bid Received-5</v>
      </c>
      <c r="G37" s="102" t="str">
        <f t="shared" si="7"/>
        <v>Texas Department of Transportation</v>
      </c>
      <c r="H37" s="103" t="str">
        <f t="shared" si="8"/>
        <v/>
      </c>
    </row>
    <row r="38" spans="5:8" x14ac:dyDescent="0.25">
      <c r="E38" s="95" t="str">
        <f>IFERROR(SMALL($C$13:$C$19,6),"No Bid Received-6")</f>
        <v>No Bid Received-6</v>
      </c>
      <c r="G38" s="102" t="str">
        <f t="shared" si="7"/>
        <v>The University of Texas at Austin</v>
      </c>
      <c r="H38" s="103" t="str">
        <f t="shared" si="8"/>
        <v/>
      </c>
    </row>
    <row r="39" spans="5:8" ht="16.5" thickBot="1" x14ac:dyDescent="0.3">
      <c r="E39" s="95" t="str">
        <f>IFERROR(SMALL($C$13:$C$19,7),"No Bid Received-7")</f>
        <v>No Bid Received-7</v>
      </c>
      <c r="G39" s="104" t="str">
        <f t="shared" si="7"/>
        <v>University of North Texas</v>
      </c>
      <c r="H39" s="105" t="str">
        <f t="shared" si="8"/>
        <v/>
      </c>
    </row>
    <row r="40" spans="5:8" ht="16.5" thickBot="1" x14ac:dyDescent="0.3">
      <c r="E40" s="80">
        <f>COUNT($J$13:$J$19)</f>
        <v>0</v>
      </c>
    </row>
    <row r="41" spans="5:8" ht="16.5" thickBot="1" x14ac:dyDescent="0.3">
      <c r="G41" s="114" t="s">
        <v>8</v>
      </c>
      <c r="H41" s="115"/>
    </row>
    <row r="42" spans="5:8" ht="16.5" thickBot="1" x14ac:dyDescent="0.3">
      <c r="G42" s="106" t="s">
        <v>16</v>
      </c>
      <c r="H42" s="107" t="str">
        <f>J11</f>
        <v>&lt;Enter Quantity&gt;</v>
      </c>
    </row>
    <row r="43" spans="5:8" x14ac:dyDescent="0.25">
      <c r="E43" s="95" t="str">
        <f>IFERROR(SMALL($A$13:$A$19,1),"No Bid Received-1")</f>
        <v>No Bid Received-1</v>
      </c>
      <c r="G43" s="100" t="str">
        <f>VLOOKUP(E43,$A$13:$G$19,7,FALSE)</f>
        <v>Department of Public Safety</v>
      </c>
      <c r="H43" s="101" t="str">
        <f>IF(ISBLANK(VLOOKUP(E43,$A$13:$J$19,10,FALSE)),"",VLOOKUP(E43,$A$13:$J$19,10,FALSE))</f>
        <v/>
      </c>
    </row>
    <row r="44" spans="5:8" x14ac:dyDescent="0.25">
      <c r="E44" s="95" t="str">
        <f>IFERROR(SMALL($A$13:$A$19,2),"No Bid Received-2")</f>
        <v>No Bid Received-2</v>
      </c>
      <c r="G44" s="102" t="str">
        <f t="shared" ref="G44:G49" si="9">VLOOKUP(E44,$A$13:$G$19,7,FALSE)</f>
        <v>Health and Human Services</v>
      </c>
      <c r="H44" s="103" t="str">
        <f t="shared" ref="H44:H49" si="10">IF(ISBLANK(VLOOKUP(E44,$A$13:$J$19,10,FALSE)),"",VLOOKUP(E44,$A$13:$J$19,10,FALSE))</f>
        <v/>
      </c>
    </row>
    <row r="45" spans="5:8" x14ac:dyDescent="0.25">
      <c r="E45" s="95" t="str">
        <f>IFERROR(SMALL($A$13:$A$19,3),"No Bid Received-3")</f>
        <v>No Bid Received-3</v>
      </c>
      <c r="G45" s="102" t="str">
        <f t="shared" si="9"/>
        <v>Texas Correctional Industries</v>
      </c>
      <c r="H45" s="103" t="str">
        <f t="shared" si="10"/>
        <v/>
      </c>
    </row>
    <row r="46" spans="5:8" x14ac:dyDescent="0.25">
      <c r="E46" s="95" t="str">
        <f>IFERROR(SMALL($A$13:$A$19,4),"No Bid Received-4")</f>
        <v>No Bid Received-4</v>
      </c>
      <c r="G46" s="102" t="str">
        <f t="shared" si="9"/>
        <v>Texas Workforce Commission</v>
      </c>
      <c r="H46" s="103" t="str">
        <f t="shared" si="10"/>
        <v/>
      </c>
    </row>
    <row r="47" spans="5:8" x14ac:dyDescent="0.25">
      <c r="E47" s="95" t="str">
        <f>IFERROR(SMALL($A$13:$A$19,5),"No Bid Received-5")</f>
        <v>No Bid Received-5</v>
      </c>
      <c r="G47" s="102" t="str">
        <f t="shared" si="9"/>
        <v>Texas Department of Transportation</v>
      </c>
      <c r="H47" s="103" t="str">
        <f t="shared" si="10"/>
        <v/>
      </c>
    </row>
    <row r="48" spans="5:8" x14ac:dyDescent="0.25">
      <c r="E48" s="95" t="str">
        <f>IFERROR(SMALL($A$13:$A$19,6),"No Bid Received-6")</f>
        <v>No Bid Received-6</v>
      </c>
      <c r="G48" s="102" t="str">
        <f t="shared" si="9"/>
        <v>The University of Texas at Austin</v>
      </c>
      <c r="H48" s="103" t="str">
        <f t="shared" si="10"/>
        <v/>
      </c>
    </row>
    <row r="49" spans="5:10" ht="16.5" thickBot="1" x14ac:dyDescent="0.3">
      <c r="E49" s="95" t="str">
        <f>IFERROR(SMALL($A$13:$A$19,7),"No Bid Received-7")</f>
        <v>No Bid Received-7</v>
      </c>
      <c r="G49" s="104" t="str">
        <f t="shared" si="9"/>
        <v>University of North Texas</v>
      </c>
      <c r="H49" s="105" t="str">
        <f t="shared" si="10"/>
        <v/>
      </c>
    </row>
    <row r="51" spans="5:10" x14ac:dyDescent="0.25">
      <c r="G51" s="96"/>
      <c r="H51" s="97"/>
      <c r="I51" s="97"/>
      <c r="J51" s="97"/>
    </row>
    <row r="52" spans="5:10" x14ac:dyDescent="0.25">
      <c r="G52" s="96"/>
      <c r="H52" s="97"/>
      <c r="I52" s="97"/>
      <c r="J52" s="97"/>
    </row>
    <row r="53" spans="5:10" x14ac:dyDescent="0.25">
      <c r="G53" s="96"/>
      <c r="H53" s="97"/>
      <c r="I53" s="97"/>
      <c r="J53" s="97"/>
    </row>
    <row r="54" spans="5:10" x14ac:dyDescent="0.25">
      <c r="G54" s="96"/>
      <c r="H54" s="97"/>
      <c r="I54" s="97"/>
      <c r="J54" s="97"/>
    </row>
    <row r="55" spans="5:10" x14ac:dyDescent="0.25">
      <c r="G55" s="96"/>
      <c r="H55" s="97"/>
      <c r="I55" s="97"/>
      <c r="J55" s="97"/>
    </row>
  </sheetData>
  <sheetProtection algorithmName="SHA-512" hashValue="23/lyezSi8PIJ5aa1gES9dk0KKngtbbPv9HJofDq1qSpFdeypqthYED/r9VGGHMn4Tl8FmYBYayYu8GYkCwNCw==" saltValue="BvhuLHFiM9Oui41clfkaFw==" spinCount="100000" sheet="1" formatCells="0" formatColumns="0" formatRows="0"/>
  <mergeCells count="10">
    <mergeCell ref="G31:H31"/>
    <mergeCell ref="G41:H41"/>
    <mergeCell ref="J1:K1"/>
    <mergeCell ref="J5:J7"/>
    <mergeCell ref="K5:K7"/>
    <mergeCell ref="G1:H1"/>
    <mergeCell ref="I10:J10"/>
    <mergeCell ref="G11:G12"/>
    <mergeCell ref="K11:K12"/>
    <mergeCell ref="G21:H21"/>
  </mergeCells>
  <dataValidations count="1">
    <dataValidation type="list" allowBlank="1" showInputMessage="1" showErrorMessage="1" sqref="K2">
      <formula1>$B$1:$B$8</formula1>
    </dataValidation>
  </dataValidations>
  <pageMargins left="0.45" right="0.45" top="0.5" bottom="0.5" header="0.3" footer="0.3"/>
  <pageSetup scale="71" orientation="landscape" r:id="rId1"/>
  <ignoredErrors>
    <ignoredError sqref="H23:H29 H43:H49 H33:H3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showRowColHeaders="0" topLeftCell="G1" zoomScale="120" zoomScaleNormal="120" workbookViewId="0">
      <selection activeCell="G1" sqref="G1:H1"/>
    </sheetView>
  </sheetViews>
  <sheetFormatPr defaultColWidth="11" defaultRowHeight="15.75" x14ac:dyDescent="0.25"/>
  <cols>
    <col min="1" max="4" width="11" hidden="1" customWidth="1"/>
    <col min="5" max="5" width="20.125" hidden="1" customWidth="1"/>
    <col min="6" max="6" width="2.5" hidden="1" customWidth="1"/>
    <col min="7" max="7" width="30.375" customWidth="1"/>
    <col min="8" max="8" width="25.75" customWidth="1"/>
    <col min="9" max="10" width="14.875" customWidth="1"/>
    <col min="11" max="11" width="67.25" customWidth="1"/>
  </cols>
  <sheetData>
    <row r="1" spans="1:11" ht="21" x14ac:dyDescent="0.35">
      <c r="G1" s="136" t="s">
        <v>27</v>
      </c>
      <c r="H1" s="137"/>
      <c r="I1" s="6"/>
      <c r="J1" s="138" t="s">
        <v>12</v>
      </c>
      <c r="K1" s="139"/>
    </row>
    <row r="2" spans="1:11" x14ac:dyDescent="0.25">
      <c r="G2" s="17" t="s">
        <v>18</v>
      </c>
      <c r="H2" s="18"/>
      <c r="I2" s="4"/>
      <c r="J2" s="43" t="s">
        <v>14</v>
      </c>
      <c r="K2" s="18"/>
    </row>
    <row r="3" spans="1:11" x14ac:dyDescent="0.25">
      <c r="B3" s="21" t="s">
        <v>13</v>
      </c>
      <c r="G3" s="17" t="s">
        <v>19</v>
      </c>
      <c r="H3" s="54"/>
      <c r="I3" s="4"/>
      <c r="J3" s="43" t="s">
        <v>17</v>
      </c>
      <c r="K3" s="48"/>
    </row>
    <row r="4" spans="1:11" x14ac:dyDescent="0.25">
      <c r="B4" s="21" t="s">
        <v>2</v>
      </c>
      <c r="G4" s="17" t="s">
        <v>23</v>
      </c>
      <c r="H4" s="18"/>
      <c r="I4" s="4"/>
      <c r="J4" s="43" t="s">
        <v>16</v>
      </c>
      <c r="K4" s="49"/>
    </row>
    <row r="5" spans="1:11" x14ac:dyDescent="0.25">
      <c r="B5" s="21" t="s">
        <v>3</v>
      </c>
      <c r="G5" s="17" t="s">
        <v>20</v>
      </c>
      <c r="H5" s="44"/>
      <c r="I5" s="4"/>
      <c r="J5" s="140" t="s">
        <v>25</v>
      </c>
      <c r="K5" s="142"/>
    </row>
    <row r="6" spans="1:11" x14ac:dyDescent="0.25">
      <c r="B6" s="21" t="s">
        <v>4</v>
      </c>
      <c r="G6" s="39" t="s">
        <v>21</v>
      </c>
      <c r="H6" s="45"/>
      <c r="I6" s="4"/>
      <c r="J6" s="140"/>
      <c r="K6" s="142"/>
    </row>
    <row r="7" spans="1:11" ht="16.5" thickBot="1" x14ac:dyDescent="0.3">
      <c r="B7" s="21" t="s">
        <v>5</v>
      </c>
      <c r="G7" s="19" t="s">
        <v>22</v>
      </c>
      <c r="H7" s="46"/>
      <c r="I7" s="4"/>
      <c r="J7" s="141"/>
      <c r="K7" s="143"/>
    </row>
    <row r="8" spans="1:11" x14ac:dyDescent="0.25">
      <c r="B8" s="21" t="s">
        <v>6</v>
      </c>
      <c r="H8" s="4"/>
      <c r="I8" s="4"/>
      <c r="J8" s="4"/>
    </row>
    <row r="9" spans="1:11" ht="16.5" thickBot="1" x14ac:dyDescent="0.3">
      <c r="B9" s="21" t="s">
        <v>7</v>
      </c>
      <c r="G9" s="16"/>
      <c r="H9" s="4"/>
      <c r="I9" s="4"/>
      <c r="J9" s="4"/>
    </row>
    <row r="10" spans="1:11" ht="16.5" thickBot="1" x14ac:dyDescent="0.3">
      <c r="I10" s="144" t="s">
        <v>15</v>
      </c>
      <c r="J10" s="145"/>
    </row>
    <row r="11" spans="1:11" x14ac:dyDescent="0.25">
      <c r="G11" s="146" t="s">
        <v>26</v>
      </c>
      <c r="H11" s="47" t="s">
        <v>10</v>
      </c>
      <c r="I11" s="30" t="s">
        <v>10</v>
      </c>
      <c r="J11" s="31" t="s">
        <v>10</v>
      </c>
      <c r="K11" s="148" t="s">
        <v>0</v>
      </c>
    </row>
    <row r="12" spans="1:11" ht="16.5" thickBot="1" x14ac:dyDescent="0.3">
      <c r="E12">
        <f>COUNT($H$13:$H$18)</f>
        <v>0</v>
      </c>
      <c r="G12" s="147"/>
      <c r="H12" s="32" t="s">
        <v>11</v>
      </c>
      <c r="I12" s="33" t="s">
        <v>11</v>
      </c>
      <c r="J12" s="34" t="s">
        <v>11</v>
      </c>
      <c r="K12" s="149"/>
    </row>
    <row r="13" spans="1:11" ht="17.25" customHeight="1" x14ac:dyDescent="0.25">
      <c r="A13" t="str">
        <f>IF(AND(ISNUMBER(J13),OR(J13=J14,J13=J15,J13=J16,J13=J17,J13=J18)),J13+0.001,IF(ISNUMBER(J13),J13,"No Bid Received-"&amp;B13))</f>
        <v>No Bid Received-1</v>
      </c>
      <c r="B13">
        <f>IF(ISNUMBER(J13),E39,1+E39)</f>
        <v>1</v>
      </c>
      <c r="C13" t="str">
        <f>IF(AND(ISNUMBER(I13),OR(I13=I14,I13=I15,I13=I16,I13=I17,I13=I18)),I13+0.001,IF(ISNUMBER(I13),I13,"No Bid Received-"&amp;D13))</f>
        <v>No Bid Received-1</v>
      </c>
      <c r="D13">
        <f>IF(ISNUMBER(I13),E29,1+E29)</f>
        <v>1</v>
      </c>
      <c r="E13" t="str">
        <f>IF(AND(ISNUMBER(H13),OR(H13=H14,H13=H15,H13=H16,H13=H17,H13=H18)),H13+0.001,IF(ISNUMBER(H13),H13,"No Bid Received-"&amp;F13))</f>
        <v>No Bid Received-1</v>
      </c>
      <c r="F13">
        <f>IF(ISNUMBER(H13),E12,1+E12)</f>
        <v>1</v>
      </c>
      <c r="G13" s="40"/>
      <c r="H13" s="27"/>
      <c r="I13" s="28"/>
      <c r="J13" s="29"/>
      <c r="K13" s="7"/>
    </row>
    <row r="14" spans="1:11" ht="17.25" customHeight="1" x14ac:dyDescent="0.25">
      <c r="A14" t="str">
        <f>IF(AND(ISNUMBER(J14),OR(J14=J15,J14=J16,J14=J17,J14=J18,J14=J13)),J14+0.002,IF(ISNUMBER(J14),J14,"No Bid Received-"&amp;B14))</f>
        <v>No Bid Received-2</v>
      </c>
      <c r="B14">
        <f>IF(ISNUMBER(J14),B13,B13+1)</f>
        <v>2</v>
      </c>
      <c r="C14" t="str">
        <f>IF(AND(ISNUMBER(I14),OR(I14=I15,I14=I16,I14=I17,I14=I18,I14=I13)),I14+0.002,IF(ISNUMBER(I14),I14,"No Bid Received-"&amp;D14))</f>
        <v>No Bid Received-2</v>
      </c>
      <c r="D14">
        <f>IF(ISNUMBER(I14),D13,D13+1)</f>
        <v>2</v>
      </c>
      <c r="E14" t="str">
        <f>IF(AND(ISNUMBER(H14),OR(H14=H15,H14=H16,H14=H17,H14=H18,H14=H13)),H14+0.002,IF(ISNUMBER(H14),H14,"No Bid Received-"&amp;F14))</f>
        <v>No Bid Received-2</v>
      </c>
      <c r="F14">
        <f>IF(ISNUMBER(H14),F13,F13+1)</f>
        <v>2</v>
      </c>
      <c r="G14" s="41"/>
      <c r="H14" s="24"/>
      <c r="I14" s="10"/>
      <c r="J14" s="11"/>
      <c r="K14" s="8"/>
    </row>
    <row r="15" spans="1:11" ht="17.25" customHeight="1" x14ac:dyDescent="0.25">
      <c r="A15" t="str">
        <f>IF(AND(ISNUMBER(J15),OR(J15=J16,J15=J17,J15=J18,J15=J14,J15=J13)),J15+0.003,IF(ISNUMBER(J15),J15,"No Bid Received-"&amp;B15))</f>
        <v>No Bid Received-3</v>
      </c>
      <c r="B15">
        <f t="shared" ref="B15:B18" si="0">IF(ISNUMBER(J15),B14,B14+1)</f>
        <v>3</v>
      </c>
      <c r="C15" t="str">
        <f>IF(AND(ISNUMBER(I15),OR(I15=I16,I15=I17,I15=I18,I15=I14,I15=I13)),I15+0.003,IF(ISNUMBER(I15),I15,"No Bid Received-"&amp;D15))</f>
        <v>No Bid Received-3</v>
      </c>
      <c r="D15">
        <f t="shared" ref="D15:D17" si="1">IF(ISNUMBER(I15),D14,D14+1)</f>
        <v>3</v>
      </c>
      <c r="E15" t="str">
        <f>IF(AND(ISNUMBER(H15),OR(H15=H16,H15=H17,H15=H18,H15=H19,H14=H13)),H15+0.003,IF(ISNUMBER(H15),H15,"No Bid Received-"&amp;F15))</f>
        <v>No Bid Received-3</v>
      </c>
      <c r="F15">
        <f>IF(ISNUMBER(H15),F14,F14+1)</f>
        <v>3</v>
      </c>
      <c r="G15" s="41"/>
      <c r="H15" s="24"/>
      <c r="I15" s="10"/>
      <c r="J15" s="11"/>
      <c r="K15" s="8"/>
    </row>
    <row r="16" spans="1:11" ht="17.25" customHeight="1" x14ac:dyDescent="0.25">
      <c r="A16" t="str">
        <f>IF(AND(ISNUMBER(J16),OR(J16=J17,J16=J18,J16=J15,J16=J14,J16=J13)),J16+0.004,IF(ISNUMBER(J16),J16,"No Bid Received-"&amp;B16))</f>
        <v>No Bid Received-4</v>
      </c>
      <c r="B16">
        <f t="shared" si="0"/>
        <v>4</v>
      </c>
      <c r="C16" t="str">
        <f>IF(AND(ISNUMBER(I16),OR(I16=I17,I16=I18,I16=I15,I16=I14,I16=I13)),I16+0.004,IF(ISNUMBER(I16),I16,"No Bid Received-"&amp;D16))</f>
        <v>No Bid Received-4</v>
      </c>
      <c r="D16">
        <f t="shared" si="1"/>
        <v>4</v>
      </c>
      <c r="E16" t="str">
        <f>IF(AND(ISNUMBER(H16),OR(H16=H17,H16=H18,H16=H15,H16=H14,H16=H13)),H16+0.004,IF(ISNUMBER(H16),H16,"No Bid Received-"&amp;F16))</f>
        <v>No Bid Received-4</v>
      </c>
      <c r="F16">
        <f t="shared" ref="F16:F18" si="2">IF(ISNUMBER(H16),F15,F15+1)</f>
        <v>4</v>
      </c>
      <c r="G16" s="41"/>
      <c r="H16" s="25"/>
      <c r="I16" s="12"/>
      <c r="J16" s="13"/>
      <c r="K16" s="8"/>
    </row>
    <row r="17" spans="1:11" ht="17.25" customHeight="1" x14ac:dyDescent="0.25">
      <c r="A17" t="str">
        <f>IF(AND(ISNUMBER(J17),OR(J17=J18,J17=J16,J17=J15,J17=J14,J17=J13)),J17+0.005,IF(ISNUMBER(J17),J17,"No Bid Received-"&amp;B17))</f>
        <v>No Bid Received-5</v>
      </c>
      <c r="B17">
        <f t="shared" si="0"/>
        <v>5</v>
      </c>
      <c r="C17" t="str">
        <f>IF(AND(ISNUMBER(I17),OR(I17=I18,I17=I16,I17=I15,I17=I14,I17=I13)),I17+0.005,IF(ISNUMBER(I17),I17,"No Bid Received-"&amp;D17))</f>
        <v>No Bid Received-5</v>
      </c>
      <c r="D17">
        <f t="shared" si="1"/>
        <v>5</v>
      </c>
      <c r="E17" t="str">
        <f>IF(AND(ISNUMBER(H17),OR(H17=H18,H17=H16,H17=H15,H17=H14,H17=H13)),H17+0.005,IF(ISNUMBER(H17),H17,"No Bid Received-"&amp;F17))</f>
        <v>No Bid Received-5</v>
      </c>
      <c r="F17">
        <f>IF(ISNUMBER(H17),F16,F16+1)</f>
        <v>5</v>
      </c>
      <c r="G17" s="41"/>
      <c r="H17" s="25"/>
      <c r="I17" s="12"/>
      <c r="J17" s="13"/>
      <c r="K17" s="8"/>
    </row>
    <row r="18" spans="1:11" ht="17.25" customHeight="1" thickBot="1" x14ac:dyDescent="0.3">
      <c r="A18" t="str">
        <f>IF(AND(ISNUMBER(J18),OR(J18=J17,J18=J16,J18=J15,J18=J14,J18=J13)),J18+0.006,IF(ISNUMBER(J18),J18,"No Bid Received-"&amp;B18))</f>
        <v>No Bid Received-6</v>
      </c>
      <c r="B18">
        <f t="shared" si="0"/>
        <v>6</v>
      </c>
      <c r="C18" t="str">
        <f>IF(AND(ISNUMBER(I18),OR(I18=I17,I18=I16,I18=I15,I18=I14,I18=I13)),I18+0.006,IF(ISNUMBER(I18),I18,"No Bid Received-"&amp;D18))</f>
        <v>No Bid Received-6</v>
      </c>
      <c r="D18">
        <f>IF(ISNUMBER(I18),D17,D17+1)</f>
        <v>6</v>
      </c>
      <c r="E18" t="str">
        <f>IF(AND(ISNUMBER(H18),OR(H18=H17,H18=H16,H18=H15,H18=H14,H18=H13)),H18+0.006,IF(ISNUMBER(H18),H18,"No Bid Received-"&amp;F18))</f>
        <v>No Bid Received-6</v>
      </c>
      <c r="F18">
        <f t="shared" si="2"/>
        <v>6</v>
      </c>
      <c r="G18" s="42"/>
      <c r="H18" s="26"/>
      <c r="I18" s="14"/>
      <c r="J18" s="15"/>
      <c r="K18" s="9"/>
    </row>
    <row r="19" spans="1:11" ht="16.5" thickBot="1" x14ac:dyDescent="0.3"/>
    <row r="20" spans="1:11" ht="16.5" thickBot="1" x14ac:dyDescent="0.3">
      <c r="G20" s="132" t="s">
        <v>8</v>
      </c>
      <c r="H20" s="133"/>
    </row>
    <row r="21" spans="1:11" ht="16.5" thickBot="1" x14ac:dyDescent="0.3">
      <c r="G21" s="35" t="s">
        <v>16</v>
      </c>
      <c r="H21" s="36" t="str">
        <f>H11</f>
        <v>&lt;Enter Quantity&gt;</v>
      </c>
    </row>
    <row r="22" spans="1:11" x14ac:dyDescent="0.25">
      <c r="E22" s="5" t="str">
        <f>IFERROR(SMALL($E$13:$E$18,1),"No Bid Received-1")</f>
        <v>No Bid Received-1</v>
      </c>
      <c r="F22" s="5"/>
      <c r="G22" s="1" t="str">
        <f>IF(ISBLANK(VLOOKUP(E22,$E$13:$G$18,3,FALSE)),"",VLOOKUP(E22,$E$13:$G$18,3,FALSE))</f>
        <v/>
      </c>
      <c r="H22" s="22" t="str">
        <f>IF(ISBLANK(VLOOKUP(E22,$E$13:$H$18,4,FALSE)),"",VLOOKUP(E22,$E$13:$H$18,4,FALSE))</f>
        <v/>
      </c>
      <c r="I22" s="5"/>
      <c r="J22" s="5"/>
    </row>
    <row r="23" spans="1:11" x14ac:dyDescent="0.25">
      <c r="E23" s="5" t="str">
        <f>IFERROR(SMALL($E$13:$E$18,2),"No Bid Received-2")</f>
        <v>No Bid Received-2</v>
      </c>
      <c r="F23" s="5"/>
      <c r="G23" s="1" t="str">
        <f t="shared" ref="G23:G27" si="3">IF(ISBLANK(VLOOKUP(E23,$E$13:$G$18,3,FALSE)),"",VLOOKUP(E23,$E$13:$G$18,3,FALSE))</f>
        <v/>
      </c>
      <c r="H23" s="22" t="str">
        <f t="shared" ref="H23:H27" si="4">IF(ISBLANK(VLOOKUP(E23,$E$13:$H$18,4,FALSE)),"",VLOOKUP(E23,$E$13:$H$18,4,FALSE))</f>
        <v/>
      </c>
      <c r="I23" s="5"/>
      <c r="J23" s="5"/>
    </row>
    <row r="24" spans="1:11" x14ac:dyDescent="0.25">
      <c r="E24" s="5" t="str">
        <f>IFERROR(SMALL($E$13:$E$18,3),"No Bid Received-3")</f>
        <v>No Bid Received-3</v>
      </c>
      <c r="F24" s="5"/>
      <c r="G24" s="1" t="str">
        <f t="shared" si="3"/>
        <v/>
      </c>
      <c r="H24" s="22" t="str">
        <f t="shared" si="4"/>
        <v/>
      </c>
      <c r="I24" s="5"/>
      <c r="J24" s="5"/>
    </row>
    <row r="25" spans="1:11" x14ac:dyDescent="0.25">
      <c r="E25" s="5" t="str">
        <f>IFERROR(SMALL($E$13:$E$18,4),"No Bid Received-4")</f>
        <v>No Bid Received-4</v>
      </c>
      <c r="F25" s="5"/>
      <c r="G25" s="1" t="str">
        <f t="shared" si="3"/>
        <v/>
      </c>
      <c r="H25" s="22" t="str">
        <f t="shared" si="4"/>
        <v/>
      </c>
      <c r="I25" s="5"/>
      <c r="J25" s="5"/>
    </row>
    <row r="26" spans="1:11" x14ac:dyDescent="0.25">
      <c r="E26" s="5" t="str">
        <f>IFERROR(SMALL($E$13:$E$18,5),"No Bid Received-5")</f>
        <v>No Bid Received-5</v>
      </c>
      <c r="F26" s="5"/>
      <c r="G26" s="1" t="str">
        <f t="shared" si="3"/>
        <v/>
      </c>
      <c r="H26" s="22" t="str">
        <f t="shared" si="4"/>
        <v/>
      </c>
      <c r="I26" s="5"/>
      <c r="J26" s="5"/>
    </row>
    <row r="27" spans="1:11" ht="16.5" thickBot="1" x14ac:dyDescent="0.3">
      <c r="E27" s="5" t="str">
        <f>IFERROR(SMALL($E$13:$E$18,6),"No Bid Received-6")</f>
        <v>No Bid Received-6</v>
      </c>
      <c r="F27" s="5"/>
      <c r="G27" s="20" t="str">
        <f t="shared" si="3"/>
        <v/>
      </c>
      <c r="H27" s="23" t="str">
        <f t="shared" si="4"/>
        <v/>
      </c>
      <c r="I27" s="5"/>
      <c r="J27" s="5"/>
    </row>
    <row r="29" spans="1:11" ht="16.5" thickBot="1" x14ac:dyDescent="0.3">
      <c r="E29">
        <f>COUNT($I$13:$I$18)</f>
        <v>0</v>
      </c>
    </row>
    <row r="30" spans="1:11" ht="16.5" thickBot="1" x14ac:dyDescent="0.3">
      <c r="G30" s="134" t="s">
        <v>8</v>
      </c>
      <c r="H30" s="135"/>
    </row>
    <row r="31" spans="1:11" ht="16.5" thickBot="1" x14ac:dyDescent="0.3">
      <c r="G31" s="37" t="s">
        <v>16</v>
      </c>
      <c r="H31" s="38" t="str">
        <f>I11</f>
        <v>&lt;Enter Quantity&gt;</v>
      </c>
    </row>
    <row r="32" spans="1:11" x14ac:dyDescent="0.25">
      <c r="E32" s="5" t="str">
        <f>IFERROR(SMALL($C$13:$C$18,1),"No Bid Received-1")</f>
        <v>No Bid Received-1</v>
      </c>
      <c r="G32" s="1" t="str">
        <f>IF(ISBLANK(VLOOKUP(E32,$C$13:$G$18,5,FALSE)),"",VLOOKUP(E32,$C$13:$G$18,5,FALSE))</f>
        <v/>
      </c>
      <c r="H32" s="22" t="str">
        <f>IF(ISBLANK(VLOOKUP(E32,$C$13:$J$18,7,FALSE)),"",VLOOKUP(E32,$C$13:$J$18,7,FALSE))</f>
        <v/>
      </c>
    </row>
    <row r="33" spans="5:8" x14ac:dyDescent="0.25">
      <c r="E33" s="5" t="str">
        <f>IFERROR(SMALL($C$13:$C$18,2),"No Bid Received-2")</f>
        <v>No Bid Received-2</v>
      </c>
      <c r="G33" s="1" t="str">
        <f t="shared" ref="G33:G37" si="5">IF(ISBLANK(VLOOKUP(E33,$C$13:$G$18,5,FALSE)),"",VLOOKUP(E33,$C$13:$G$18,5,FALSE))</f>
        <v/>
      </c>
      <c r="H33" s="22" t="str">
        <f t="shared" ref="H33:H37" si="6">IF(ISBLANK(VLOOKUP(E33,$C$13:$J$18,7,FALSE)),"",VLOOKUP(E33,$C$13:$J$18,7,FALSE))</f>
        <v/>
      </c>
    </row>
    <row r="34" spans="5:8" x14ac:dyDescent="0.25">
      <c r="E34" s="5" t="str">
        <f>IFERROR(SMALL($C$13:$C$18,3),"No Bid Received-3")</f>
        <v>No Bid Received-3</v>
      </c>
      <c r="G34" s="1" t="str">
        <f t="shared" si="5"/>
        <v/>
      </c>
      <c r="H34" s="22" t="str">
        <f t="shared" si="6"/>
        <v/>
      </c>
    </row>
    <row r="35" spans="5:8" x14ac:dyDescent="0.25">
      <c r="E35" s="5" t="str">
        <f>IFERROR(SMALL($C$13:$C$18,4),"No Bid Received-4")</f>
        <v>No Bid Received-4</v>
      </c>
      <c r="G35" s="1" t="str">
        <f t="shared" si="5"/>
        <v/>
      </c>
      <c r="H35" s="22" t="str">
        <f t="shared" si="6"/>
        <v/>
      </c>
    </row>
    <row r="36" spans="5:8" x14ac:dyDescent="0.25">
      <c r="E36" s="5" t="str">
        <f>IFERROR(SMALL($C$13:$C$18,5),"No Bid Received-5")</f>
        <v>No Bid Received-5</v>
      </c>
      <c r="G36" s="1" t="str">
        <f t="shared" si="5"/>
        <v/>
      </c>
      <c r="H36" s="22" t="str">
        <f t="shared" si="6"/>
        <v/>
      </c>
    </row>
    <row r="37" spans="5:8" ht="16.5" thickBot="1" x14ac:dyDescent="0.3">
      <c r="E37" s="5" t="str">
        <f>IFERROR(SMALL($C$13:$C$18,6),"No Bid Received-6")</f>
        <v>No Bid Received-6</v>
      </c>
      <c r="G37" s="20" t="str">
        <f t="shared" si="5"/>
        <v/>
      </c>
      <c r="H37" s="23" t="str">
        <f t="shared" si="6"/>
        <v/>
      </c>
    </row>
    <row r="39" spans="5:8" ht="16.5" thickBot="1" x14ac:dyDescent="0.3">
      <c r="E39">
        <f>COUNT($J$13:$J$18)</f>
        <v>0</v>
      </c>
    </row>
    <row r="40" spans="5:8" ht="16.5" thickBot="1" x14ac:dyDescent="0.3">
      <c r="G40" s="134" t="s">
        <v>8</v>
      </c>
      <c r="H40" s="135"/>
    </row>
    <row r="41" spans="5:8" ht="16.5" thickBot="1" x14ac:dyDescent="0.3">
      <c r="G41" s="37" t="s">
        <v>16</v>
      </c>
      <c r="H41" s="38" t="str">
        <f>J11</f>
        <v>&lt;Enter Quantity&gt;</v>
      </c>
    </row>
    <row r="42" spans="5:8" x14ac:dyDescent="0.25">
      <c r="E42" s="5" t="str">
        <f>IFERROR(SMALL($A$13:$A$18,1),"No Bid Received-1")</f>
        <v>No Bid Received-1</v>
      </c>
      <c r="G42" s="1" t="str">
        <f>IF(ISBLANK(VLOOKUP(E42,$A$13:$G$18,7,FALSE)),"",VLOOKUP(E42,$A$13:$G$18,7,FALSE))</f>
        <v/>
      </c>
      <c r="H42" s="22" t="str">
        <f>IF(ISBLANK(VLOOKUP(E42,$A$13:$J$18,10,FALSE)),"",VLOOKUP(E42,$A$13:$J$18,10,FALSE))</f>
        <v/>
      </c>
    </row>
    <row r="43" spans="5:8" x14ac:dyDescent="0.25">
      <c r="E43" s="5" t="str">
        <f>IFERROR(SMALL($A$13:$A$18,2),"No Bid Received-2")</f>
        <v>No Bid Received-2</v>
      </c>
      <c r="G43" s="1" t="str">
        <f t="shared" ref="G43:G47" si="7">IF(ISBLANK(VLOOKUP(E43,$A$13:$G$18,7,FALSE)),"",VLOOKUP(E43,$A$13:$G$18,7,FALSE))</f>
        <v/>
      </c>
      <c r="H43" s="22" t="str">
        <f t="shared" ref="H43:H47" si="8">IF(ISBLANK(VLOOKUP(E43,$A$13:$J$18,10,FALSE)),"",VLOOKUP(E43,$A$13:$J$18,10,FALSE))</f>
        <v/>
      </c>
    </row>
    <row r="44" spans="5:8" x14ac:dyDescent="0.25">
      <c r="E44" s="5" t="str">
        <f>IFERROR(SMALL($A$13:$A$18,3),"No Bid Received-3")</f>
        <v>No Bid Received-3</v>
      </c>
      <c r="G44" s="1" t="str">
        <f t="shared" si="7"/>
        <v/>
      </c>
      <c r="H44" s="22" t="str">
        <f t="shared" si="8"/>
        <v/>
      </c>
    </row>
    <row r="45" spans="5:8" x14ac:dyDescent="0.25">
      <c r="E45" s="5" t="str">
        <f>IFERROR(SMALL($A$13:$A$18,4),"No Bid Received-4")</f>
        <v>No Bid Received-4</v>
      </c>
      <c r="G45" s="1" t="str">
        <f t="shared" si="7"/>
        <v/>
      </c>
      <c r="H45" s="22" t="str">
        <f t="shared" si="8"/>
        <v/>
      </c>
    </row>
    <row r="46" spans="5:8" x14ac:dyDescent="0.25">
      <c r="E46" s="5" t="str">
        <f>IFERROR(SMALL($A$13:$A$18,5),"No Bid Received-5")</f>
        <v>No Bid Received-5</v>
      </c>
      <c r="G46" s="1" t="str">
        <f t="shared" si="7"/>
        <v/>
      </c>
      <c r="H46" s="22" t="str">
        <f t="shared" si="8"/>
        <v/>
      </c>
    </row>
    <row r="47" spans="5:8" ht="16.5" thickBot="1" x14ac:dyDescent="0.3">
      <c r="E47" s="5" t="str">
        <f>IFERROR(SMALL($A$13:$A$18,6),"No Bid Received-6")</f>
        <v>No Bid Received-6</v>
      </c>
      <c r="G47" s="20" t="str">
        <f t="shared" si="7"/>
        <v/>
      </c>
      <c r="H47" s="23" t="str">
        <f t="shared" si="8"/>
        <v/>
      </c>
    </row>
    <row r="50" spans="7:10" x14ac:dyDescent="0.25">
      <c r="G50" s="3"/>
      <c r="H50" s="2"/>
      <c r="I50" s="2"/>
      <c r="J50" s="2"/>
    </row>
    <row r="51" spans="7:10" x14ac:dyDescent="0.25">
      <c r="G51" s="3"/>
      <c r="H51" s="2"/>
      <c r="I51" s="2"/>
      <c r="J51" s="2"/>
    </row>
    <row r="52" spans="7:10" x14ac:dyDescent="0.25">
      <c r="G52" s="3"/>
      <c r="H52" s="2"/>
      <c r="I52" s="2"/>
      <c r="J52" s="2"/>
    </row>
    <row r="53" spans="7:10" x14ac:dyDescent="0.25">
      <c r="G53" s="3"/>
      <c r="H53" s="2"/>
      <c r="I53" s="2"/>
      <c r="J53" s="2"/>
    </row>
    <row r="54" spans="7:10" x14ac:dyDescent="0.25">
      <c r="G54" s="3"/>
      <c r="H54" s="2"/>
      <c r="I54" s="2"/>
      <c r="J54" s="2"/>
    </row>
  </sheetData>
  <sheetProtection formatCells="0" formatColumns="0" formatRows="0"/>
  <protectedRanges>
    <protectedRange sqref="H2:H7 K2:K7 G13:K18 H11:J11 I1:I7 L1:L7 G8:L8 L12:L18 L11 I20:I27 I30:I37 I40:I47" name="Range1"/>
  </protectedRanges>
  <mergeCells count="10">
    <mergeCell ref="G20:H20"/>
    <mergeCell ref="G30:H30"/>
    <mergeCell ref="G40:H40"/>
    <mergeCell ref="G1:H1"/>
    <mergeCell ref="J1:K1"/>
    <mergeCell ref="J5:J7"/>
    <mergeCell ref="K5:K7"/>
    <mergeCell ref="I10:J10"/>
    <mergeCell ref="G11:G12"/>
    <mergeCell ref="K11:K12"/>
  </mergeCells>
  <pageMargins left="0.45" right="0.45" top="0.5" bottom="0.5" header="0.3" footer="0.3"/>
  <pageSetup scale="71" orientation="landscape" r:id="rId1"/>
  <ignoredErrors>
    <ignoredError sqref="H22:H27 H32:H37 H42:H47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showRowColHeaders="0" topLeftCell="G1" zoomScale="120" zoomScaleNormal="120" workbookViewId="0">
      <selection activeCell="G1" sqref="G1:H1"/>
    </sheetView>
  </sheetViews>
  <sheetFormatPr defaultColWidth="11" defaultRowHeight="15.75" x14ac:dyDescent="0.25"/>
  <cols>
    <col min="1" max="1" width="11" hidden="1" customWidth="1"/>
    <col min="2" max="2" width="5.5" hidden="1" customWidth="1"/>
    <col min="3" max="3" width="6.375" hidden="1" customWidth="1"/>
    <col min="4" max="4" width="6" hidden="1" customWidth="1"/>
    <col min="5" max="5" width="7" hidden="1" customWidth="1"/>
    <col min="6" max="6" width="8.625" hidden="1" customWidth="1"/>
    <col min="7" max="7" width="30.375" customWidth="1"/>
    <col min="8" max="8" width="25.75" customWidth="1"/>
    <col min="9" max="10" width="14.875" customWidth="1"/>
    <col min="11" max="11" width="67.25" customWidth="1"/>
  </cols>
  <sheetData>
    <row r="1" spans="1:11" ht="21" x14ac:dyDescent="0.35">
      <c r="G1" s="136" t="s">
        <v>9</v>
      </c>
      <c r="H1" s="137"/>
      <c r="I1" s="6"/>
      <c r="J1" s="138" t="s">
        <v>12</v>
      </c>
      <c r="K1" s="139"/>
    </row>
    <row r="2" spans="1:11" x14ac:dyDescent="0.25">
      <c r="G2" s="17" t="s">
        <v>18</v>
      </c>
      <c r="H2" s="18" t="s">
        <v>28</v>
      </c>
      <c r="I2" s="4"/>
      <c r="J2" s="43" t="s">
        <v>14</v>
      </c>
      <c r="K2" s="18" t="s">
        <v>7</v>
      </c>
    </row>
    <row r="3" spans="1:11" x14ac:dyDescent="0.25">
      <c r="B3" s="21" t="s">
        <v>13</v>
      </c>
      <c r="G3" s="17" t="s">
        <v>24</v>
      </c>
      <c r="H3" s="54">
        <v>1407190320</v>
      </c>
      <c r="I3" s="4"/>
      <c r="J3" s="43" t="s">
        <v>17</v>
      </c>
      <c r="K3" s="48">
        <v>2500</v>
      </c>
    </row>
    <row r="4" spans="1:11" x14ac:dyDescent="0.25">
      <c r="B4" s="21" t="s">
        <v>2</v>
      </c>
      <c r="G4" s="17" t="s">
        <v>23</v>
      </c>
      <c r="H4" s="44" t="s">
        <v>29</v>
      </c>
      <c r="I4" s="4"/>
      <c r="J4" s="43" t="s">
        <v>16</v>
      </c>
      <c r="K4" s="49">
        <v>20000</v>
      </c>
    </row>
    <row r="5" spans="1:11" x14ac:dyDescent="0.25">
      <c r="B5" s="21" t="s">
        <v>69</v>
      </c>
      <c r="G5" s="17" t="s">
        <v>20</v>
      </c>
      <c r="H5" s="44">
        <v>42983</v>
      </c>
      <c r="I5" s="4"/>
      <c r="J5" s="150" t="s">
        <v>25</v>
      </c>
      <c r="K5" s="153" t="s">
        <v>32</v>
      </c>
    </row>
    <row r="6" spans="1:11" x14ac:dyDescent="0.25">
      <c r="B6" s="21" t="s">
        <v>4</v>
      </c>
      <c r="G6" s="39" t="s">
        <v>21</v>
      </c>
      <c r="H6" s="45">
        <v>42986</v>
      </c>
      <c r="I6" s="4"/>
      <c r="J6" s="151"/>
      <c r="K6" s="154"/>
    </row>
    <row r="7" spans="1:11" ht="16.5" thickBot="1" x14ac:dyDescent="0.3">
      <c r="B7" s="21" t="s">
        <v>5</v>
      </c>
      <c r="G7" s="19" t="s">
        <v>22</v>
      </c>
      <c r="H7" s="46">
        <v>0.58333333333333337</v>
      </c>
      <c r="I7" s="4"/>
      <c r="J7" s="152"/>
      <c r="K7" s="155"/>
    </row>
    <row r="8" spans="1:11" x14ac:dyDescent="0.25">
      <c r="B8" s="21" t="s">
        <v>6</v>
      </c>
      <c r="H8" s="4"/>
      <c r="I8" s="4"/>
      <c r="J8" s="4"/>
    </row>
    <row r="9" spans="1:11" ht="16.5" thickBot="1" x14ac:dyDescent="0.3">
      <c r="B9" s="21" t="s">
        <v>7</v>
      </c>
      <c r="G9" s="16"/>
      <c r="H9" s="4"/>
      <c r="I9" s="4"/>
      <c r="J9" s="4"/>
    </row>
    <row r="10" spans="1:11" ht="16.5" thickBot="1" x14ac:dyDescent="0.3">
      <c r="I10" s="144" t="s">
        <v>15</v>
      </c>
      <c r="J10" s="145"/>
    </row>
    <row r="11" spans="1:11" x14ac:dyDescent="0.25">
      <c r="G11" s="146" t="s">
        <v>1</v>
      </c>
      <c r="H11" s="47">
        <v>20000</v>
      </c>
      <c r="I11" s="30">
        <v>30000</v>
      </c>
      <c r="J11" s="53" t="s">
        <v>34</v>
      </c>
      <c r="K11" s="148" t="s">
        <v>0</v>
      </c>
    </row>
    <row r="12" spans="1:11" ht="16.5" thickBot="1" x14ac:dyDescent="0.3">
      <c r="E12">
        <f>COUNT($H$13:$H$18)</f>
        <v>2</v>
      </c>
      <c r="G12" s="147"/>
      <c r="H12" s="32" t="s">
        <v>11</v>
      </c>
      <c r="I12" s="33" t="s">
        <v>11</v>
      </c>
      <c r="J12" s="34" t="s">
        <v>11</v>
      </c>
      <c r="K12" s="149"/>
    </row>
    <row r="13" spans="1:11" ht="17.25" customHeight="1" x14ac:dyDescent="0.25">
      <c r="A13" t="str">
        <f>IF(AND(ISNUMBER(J13),OR(J13=J14,J13=J15,J13=J16,J13=J17,J13=J18)),J13+0.001,IF(ISNUMBER(J13),J13,"No Bid Received-"&amp;B13))</f>
        <v>No Bid Received-1</v>
      </c>
      <c r="B13">
        <f>IF(ISNUMBER(J13),E39,1+E39)</f>
        <v>1</v>
      </c>
      <c r="C13" t="str">
        <f>IF(AND(ISNUMBER(I13),OR(I13=I14,I13=I15,I13=I16,I13=I17,I13=I18)),I13+0.001,IF(ISNUMBER(I13),I13,"No Bid Received-"&amp;D13))</f>
        <v>No Bid Received-3</v>
      </c>
      <c r="D13">
        <f>IF(ISNUMBER(I13),E29,1+E29)</f>
        <v>3</v>
      </c>
      <c r="E13" t="str">
        <f>IF(AND(ISNUMBER(H13),OR(H13=H14,H13=H15,H13=H16,H13=H17,H13=H18)),H13+0.001,IF(ISNUMBER(H13),H13,"No Bid Received-"&amp;F13))</f>
        <v>No Bid Received-3</v>
      </c>
      <c r="F13">
        <f>IF(ISNUMBER(H13),E12,1+E12)</f>
        <v>3</v>
      </c>
      <c r="G13" s="40" t="s">
        <v>2</v>
      </c>
      <c r="H13" s="27" t="s">
        <v>30</v>
      </c>
      <c r="I13" s="28" t="s">
        <v>30</v>
      </c>
      <c r="J13" s="29"/>
      <c r="K13" s="50"/>
    </row>
    <row r="14" spans="1:11" ht="17.25" customHeight="1" x14ac:dyDescent="0.25">
      <c r="A14" t="str">
        <f>IF(AND(ISNUMBER(J14),OR(J14=J15,J14=J16,J14=J17,J14=J18,J14=J13)),J14+0.002,IF(ISNUMBER(J14),J14,"No Bid Received-"&amp;B14))</f>
        <v>No Bid Received-2</v>
      </c>
      <c r="B14">
        <f>IF(ISNUMBER(J14),B13,B13+1)</f>
        <v>2</v>
      </c>
      <c r="C14" t="str">
        <f>IF(AND(ISNUMBER(I14),OR(I14=I15,I14=I16,I14=I17,I14=I18,I14=I13)),I14+0.002,IF(ISNUMBER(I14),I14,"No Bid Received-"&amp;D14))</f>
        <v>No Bid Received-4</v>
      </c>
      <c r="D14">
        <f>IF(ISNUMBER(I14),D13,D13+1)</f>
        <v>4</v>
      </c>
      <c r="E14" t="str">
        <f>IF(AND(ISNUMBER(H14),OR(H14=H15,H14=H16,H14=H17,H14=H18,H14=H13)),H14+0.002,IF(ISNUMBER(H14),H14,"No Bid Received-"&amp;F14))</f>
        <v>No Bid Received-4</v>
      </c>
      <c r="F14">
        <f>IF(ISNUMBER(H14),F13,F13+1)</f>
        <v>4</v>
      </c>
      <c r="G14" s="41" t="s">
        <v>69</v>
      </c>
      <c r="H14" s="24" t="s">
        <v>31</v>
      </c>
      <c r="I14" s="10" t="s">
        <v>31</v>
      </c>
      <c r="J14" s="11"/>
      <c r="K14" s="51" t="s">
        <v>33</v>
      </c>
    </row>
    <row r="15" spans="1:11" ht="17.25" customHeight="1" x14ac:dyDescent="0.25">
      <c r="A15" t="str">
        <f>IF(AND(ISNUMBER(J15),OR(J15=J16,J15=J17,J15=J18,J15=J14,J15=J13)),J15+0.003,IF(ISNUMBER(J15),J15,"No Bid Received-"&amp;B15))</f>
        <v>No Bid Received-3</v>
      </c>
      <c r="B15">
        <f t="shared" ref="B15:B18" si="0">IF(ISNUMBER(J15),B14,B14+1)</f>
        <v>3</v>
      </c>
      <c r="C15" t="str">
        <f>IF(AND(ISNUMBER(I15),OR(I15=I16,I15=I17,I15=I18,I15=I14,I15=I13)),I15+0.003,IF(ISNUMBER(I15),I15,"No Bid Received-"&amp;D15))</f>
        <v>No Bid Received-5</v>
      </c>
      <c r="D15">
        <f t="shared" ref="D15:D17" si="1">IF(ISNUMBER(I15),D14,D14+1)</f>
        <v>5</v>
      </c>
      <c r="E15" t="str">
        <f>IF(AND(ISNUMBER(H15),OR(H15=H16,H15=H17,H15=H18,H15=H19,H14=H13)),H15+0.003,IF(ISNUMBER(H15),H15,"No Bid Received-"&amp;F15))</f>
        <v>No Bid Received-5</v>
      </c>
      <c r="F15">
        <f>IF(ISNUMBER(H15),F14,F14+1)</f>
        <v>5</v>
      </c>
      <c r="G15" s="41" t="s">
        <v>4</v>
      </c>
      <c r="H15" s="24" t="s">
        <v>30</v>
      </c>
      <c r="I15" s="10" t="s">
        <v>30</v>
      </c>
      <c r="J15" s="11"/>
      <c r="K15" s="51"/>
    </row>
    <row r="16" spans="1:11" ht="17.25" customHeight="1" x14ac:dyDescent="0.25">
      <c r="A16" t="str">
        <f>IF(AND(ISNUMBER(J16),OR(J16=J17,J16=J18,J16=J15,J16=J14,J16=J13)),J16+0.004,IF(ISNUMBER(J16),J16,"No Bid Received-"&amp;B16))</f>
        <v>No Bid Received-4</v>
      </c>
      <c r="B16">
        <f t="shared" si="0"/>
        <v>4</v>
      </c>
      <c r="C16" t="str">
        <f>IF(AND(ISNUMBER(I16),OR(I16=I17,I16=I18,I16=I15,I16=I14,I16=I13)),I16+0.004,IF(ISNUMBER(I16),I16,"No Bid Received-"&amp;D16))</f>
        <v>No Bid Received-6</v>
      </c>
      <c r="D16">
        <f t="shared" si="1"/>
        <v>6</v>
      </c>
      <c r="E16" t="str">
        <f>IF(AND(ISNUMBER(H16),OR(H16=H17,H16=H18,H16=H15,H16=H14,H16=H13)),H16+0.004,IF(ISNUMBER(H16),H16,"No Bid Received-"&amp;F16))</f>
        <v>No Bid Received-6</v>
      </c>
      <c r="F16">
        <f>IF(ISNUMBER(H16),F15,F15+1)</f>
        <v>6</v>
      </c>
      <c r="G16" s="41" t="s">
        <v>5</v>
      </c>
      <c r="H16" s="25" t="s">
        <v>30</v>
      </c>
      <c r="I16" s="12" t="s">
        <v>30</v>
      </c>
      <c r="J16" s="13"/>
      <c r="K16" s="51"/>
    </row>
    <row r="17" spans="1:11" ht="17.25" customHeight="1" x14ac:dyDescent="0.25">
      <c r="A17" t="str">
        <f>IF(AND(ISNUMBER(J17),OR(J17=J18,J17=J16,J17=J15,J17=J14,J17=J13)),J17+0.005,IF(ISNUMBER(J17),J17,"No Bid Received-"&amp;B17))</f>
        <v>No Bid Received-5</v>
      </c>
      <c r="B17">
        <f t="shared" si="0"/>
        <v>5</v>
      </c>
      <c r="C17">
        <f>IF(AND(ISNUMBER(I17),OR(I17=I18,I17=I16,I17=I15,I17=I14,I17=I13)),I17+0.005,IF(ISNUMBER(I17),I17,"No Bid Received-"&amp;D17))</f>
        <v>3400</v>
      </c>
      <c r="D17">
        <f t="shared" si="1"/>
        <v>6</v>
      </c>
      <c r="E17">
        <f>IF(AND(ISNUMBER(H17),OR(H17=H18,H17=H16,H17=H15,H17=H14,H17=H13)),H17+0.005,IF(ISNUMBER(H17),H17,"No Bid Received-"&amp;F17))</f>
        <v>2700</v>
      </c>
      <c r="F17">
        <f>IF(ISNUMBER(H17),F16,F16+1)</f>
        <v>6</v>
      </c>
      <c r="G17" s="41" t="s">
        <v>6</v>
      </c>
      <c r="H17" s="25">
        <v>2700</v>
      </c>
      <c r="I17" s="12">
        <v>3400</v>
      </c>
      <c r="J17" s="13"/>
      <c r="K17" s="51"/>
    </row>
    <row r="18" spans="1:11" ht="17.25" customHeight="1" thickBot="1" x14ac:dyDescent="0.3">
      <c r="A18" t="str">
        <f>IF(AND(ISNUMBER(J18),OR(J18=J17,J18=J16,J18=J15,J18=J14,J18=J13)),J18+0.006,IF(ISNUMBER(J18),J18,"No Bid Received-"&amp;B18))</f>
        <v>No Bid Received-6</v>
      </c>
      <c r="B18">
        <f t="shared" si="0"/>
        <v>6</v>
      </c>
      <c r="C18">
        <f>IF(AND(ISNUMBER(I18),OR(I18=I17,I18=I16,I18=I15,I18=I14,I18=I13)),I18+0.006,IF(ISNUMBER(I18),I18,"No Bid Received-"&amp;D18))</f>
        <v>3500</v>
      </c>
      <c r="D18">
        <f>IF(ISNUMBER(I18),D17,D17+1)</f>
        <v>6</v>
      </c>
      <c r="E18">
        <f>IF(AND(ISNUMBER(H18),OR(H18=H17,H18=H16,H18=H15,H18=H14,H18=H13)),H18+0.006,IF(ISNUMBER(H18),H18,"No Bid Received-"&amp;F18))</f>
        <v>2500</v>
      </c>
      <c r="F18">
        <f>IF(ISNUMBER(H18),F17,F17+1)</f>
        <v>6</v>
      </c>
      <c r="G18" s="42" t="s">
        <v>7</v>
      </c>
      <c r="H18" s="26">
        <v>2500</v>
      </c>
      <c r="I18" s="14">
        <v>3500</v>
      </c>
      <c r="J18" s="15"/>
      <c r="K18" s="52"/>
    </row>
    <row r="19" spans="1:11" ht="16.5" thickBot="1" x14ac:dyDescent="0.3"/>
    <row r="20" spans="1:11" ht="16.5" thickBot="1" x14ac:dyDescent="0.3">
      <c r="G20" s="132" t="s">
        <v>8</v>
      </c>
      <c r="H20" s="133"/>
    </row>
    <row r="21" spans="1:11" ht="16.5" thickBot="1" x14ac:dyDescent="0.3">
      <c r="G21" s="35" t="s">
        <v>16</v>
      </c>
      <c r="H21" s="36">
        <f>H11</f>
        <v>20000</v>
      </c>
    </row>
    <row r="22" spans="1:11" x14ac:dyDescent="0.25">
      <c r="E22" s="5">
        <f>IFERROR(SMALL($E$13:$E$18,1),"No Bid Received-1")</f>
        <v>2500</v>
      </c>
      <c r="F22" s="5"/>
      <c r="G22" s="1" t="str">
        <f t="shared" ref="G22:G27" si="2">VLOOKUP(E22,$E$13:$G$18,3,FALSE)</f>
        <v>The University of Texas at Austin</v>
      </c>
      <c r="H22" s="22">
        <f t="shared" ref="H22:H27" si="3">IF(ISBLANK(VLOOKUP(E22,$E$13:$H$18,4,FALSE)),"",VLOOKUP(E22,$E$13:$H$18,4,FALSE))</f>
        <v>2500</v>
      </c>
      <c r="I22" s="5"/>
      <c r="J22" s="5"/>
    </row>
    <row r="23" spans="1:11" x14ac:dyDescent="0.25">
      <c r="E23" s="5">
        <f>IFERROR(SMALL($E$13:$E$18,2),"No Bid Received-2")</f>
        <v>2700</v>
      </c>
      <c r="F23" s="5"/>
      <c r="G23" s="1" t="str">
        <f t="shared" si="2"/>
        <v>Texas Department of Transportation</v>
      </c>
      <c r="H23" s="22">
        <f t="shared" si="3"/>
        <v>2700</v>
      </c>
      <c r="I23" s="5"/>
      <c r="J23" s="5"/>
    </row>
    <row r="24" spans="1:11" x14ac:dyDescent="0.25">
      <c r="E24" s="5" t="str">
        <f>IFERROR(SMALL($E$13:$E$18,3),"No Bid Received-3")</f>
        <v>No Bid Received-3</v>
      </c>
      <c r="F24" s="5"/>
      <c r="G24" s="1" t="str">
        <f t="shared" si="2"/>
        <v>Department of Public Safety</v>
      </c>
      <c r="H24" s="22" t="str">
        <f t="shared" si="3"/>
        <v>No Bid</v>
      </c>
      <c r="I24" s="5"/>
      <c r="J24" s="5"/>
    </row>
    <row r="25" spans="1:11" x14ac:dyDescent="0.25">
      <c r="E25" s="5" t="str">
        <f>IFERROR(SMALL($E$13:$E$18,4),"No Bid Received-4")</f>
        <v>No Bid Received-4</v>
      </c>
      <c r="F25" s="5"/>
      <c r="G25" s="1" t="str">
        <f t="shared" si="2"/>
        <v>Health and Human Services</v>
      </c>
      <c r="H25" s="22" t="str">
        <f t="shared" si="3"/>
        <v>No Response</v>
      </c>
      <c r="I25" s="5"/>
      <c r="J25" s="5"/>
    </row>
    <row r="26" spans="1:11" x14ac:dyDescent="0.25">
      <c r="E26" s="5" t="str">
        <f>IFERROR(SMALL($E$13:$E$18,5),"No Bid Received-5")</f>
        <v>No Bid Received-5</v>
      </c>
      <c r="F26" s="5"/>
      <c r="G26" s="1" t="str">
        <f t="shared" si="2"/>
        <v>Texas Correctional Industries</v>
      </c>
      <c r="H26" s="22" t="str">
        <f t="shared" si="3"/>
        <v>No Bid</v>
      </c>
      <c r="I26" s="5"/>
      <c r="J26" s="5"/>
    </row>
    <row r="27" spans="1:11" ht="16.5" thickBot="1" x14ac:dyDescent="0.3">
      <c r="E27" s="5" t="str">
        <f>IFERROR(SMALL($E$13:$E$18,6),"No Bid Received-6")</f>
        <v>No Bid Received-6</v>
      </c>
      <c r="F27" s="5"/>
      <c r="G27" s="20" t="str">
        <f t="shared" si="2"/>
        <v>Texas Workforce Commission</v>
      </c>
      <c r="H27" s="23" t="str">
        <f t="shared" si="3"/>
        <v>No Bid</v>
      </c>
      <c r="I27" s="5"/>
      <c r="J27" s="5"/>
    </row>
    <row r="29" spans="1:11" ht="16.5" thickBot="1" x14ac:dyDescent="0.3">
      <c r="E29">
        <f>COUNT($I$13:$I$18)</f>
        <v>2</v>
      </c>
    </row>
    <row r="30" spans="1:11" ht="16.5" thickBot="1" x14ac:dyDescent="0.3">
      <c r="G30" s="134" t="s">
        <v>8</v>
      </c>
      <c r="H30" s="135"/>
    </row>
    <row r="31" spans="1:11" ht="16.5" thickBot="1" x14ac:dyDescent="0.3">
      <c r="G31" s="37" t="s">
        <v>16</v>
      </c>
      <c r="H31" s="38">
        <f>I11</f>
        <v>30000</v>
      </c>
    </row>
    <row r="32" spans="1:11" x14ac:dyDescent="0.25">
      <c r="E32" s="5">
        <f>IFERROR(SMALL($C$13:$C$18,1),"No Bid Received-1")</f>
        <v>3400</v>
      </c>
      <c r="G32" s="1" t="str">
        <f t="shared" ref="G32:G37" si="4">VLOOKUP(E32,$C$13:$G$18,5,FALSE)</f>
        <v>Texas Department of Transportation</v>
      </c>
      <c r="H32" s="22">
        <f t="shared" ref="H32:H37" si="5">IF(ISBLANK(VLOOKUP(E32,$C$13:$J$18,7,FALSE)),"",VLOOKUP(E32,$C$13:$J$18,7,FALSE))</f>
        <v>3400</v>
      </c>
    </row>
    <row r="33" spans="5:8" x14ac:dyDescent="0.25">
      <c r="E33" s="5">
        <f>IFERROR(SMALL($C$13:$C$18,2),"No Bid Received-2")</f>
        <v>3500</v>
      </c>
      <c r="G33" s="1" t="str">
        <f t="shared" si="4"/>
        <v>The University of Texas at Austin</v>
      </c>
      <c r="H33" s="22">
        <f t="shared" si="5"/>
        <v>3500</v>
      </c>
    </row>
    <row r="34" spans="5:8" x14ac:dyDescent="0.25">
      <c r="E34" s="5" t="str">
        <f>IFERROR(SMALL($C$13:$C$18,3),"No Bid Received-3")</f>
        <v>No Bid Received-3</v>
      </c>
      <c r="G34" s="1" t="str">
        <f t="shared" si="4"/>
        <v>Department of Public Safety</v>
      </c>
      <c r="H34" s="22" t="str">
        <f t="shared" si="5"/>
        <v>No Bid</v>
      </c>
    </row>
    <row r="35" spans="5:8" x14ac:dyDescent="0.25">
      <c r="E35" s="5" t="str">
        <f>IFERROR(SMALL($C$13:$C$18,4),"No Bid Received-4")</f>
        <v>No Bid Received-4</v>
      </c>
      <c r="G35" s="1" t="str">
        <f t="shared" si="4"/>
        <v>Health and Human Services</v>
      </c>
      <c r="H35" s="22" t="str">
        <f t="shared" si="5"/>
        <v>No Response</v>
      </c>
    </row>
    <row r="36" spans="5:8" x14ac:dyDescent="0.25">
      <c r="E36" s="5" t="str">
        <f>IFERROR(SMALL($C$13:$C$18,5),"No Bid Received-5")</f>
        <v>No Bid Received-5</v>
      </c>
      <c r="G36" s="1" t="str">
        <f t="shared" si="4"/>
        <v>Texas Correctional Industries</v>
      </c>
      <c r="H36" s="22" t="str">
        <f t="shared" si="5"/>
        <v>No Bid</v>
      </c>
    </row>
    <row r="37" spans="5:8" ht="16.5" thickBot="1" x14ac:dyDescent="0.3">
      <c r="E37" s="5" t="str">
        <f>IFERROR(SMALL($C$13:$C$18,6),"No Bid Received-6")</f>
        <v>No Bid Received-6</v>
      </c>
      <c r="G37" s="20" t="str">
        <f t="shared" si="4"/>
        <v>Texas Workforce Commission</v>
      </c>
      <c r="H37" s="23" t="str">
        <f t="shared" si="5"/>
        <v>No Bid</v>
      </c>
    </row>
    <row r="39" spans="5:8" ht="16.5" thickBot="1" x14ac:dyDescent="0.3">
      <c r="E39">
        <f>COUNT($J$13:$J$18)</f>
        <v>0</v>
      </c>
    </row>
    <row r="40" spans="5:8" ht="16.5" thickBot="1" x14ac:dyDescent="0.3">
      <c r="G40" s="134" t="s">
        <v>8</v>
      </c>
      <c r="H40" s="135"/>
    </row>
    <row r="41" spans="5:8" ht="16.5" thickBot="1" x14ac:dyDescent="0.3">
      <c r="G41" s="37" t="s">
        <v>16</v>
      </c>
      <c r="H41" s="38" t="str">
        <f>J11</f>
        <v>N/A</v>
      </c>
    </row>
    <row r="42" spans="5:8" x14ac:dyDescent="0.25">
      <c r="E42" s="5" t="str">
        <f>IFERROR(SMALL($A$13:$A$18,1),"No Bid Received-1")</f>
        <v>No Bid Received-1</v>
      </c>
      <c r="G42" s="1" t="str">
        <f t="shared" ref="G42:G47" si="6">VLOOKUP(E42,$A$13:$G$18,7,FALSE)</f>
        <v>Department of Public Safety</v>
      </c>
      <c r="H42" s="22" t="str">
        <f t="shared" ref="H42:H47" si="7">IF(ISBLANK(VLOOKUP(E42,$A$13:$J$18,10,FALSE)),"",VLOOKUP(E42,$A$13:$J$18,10,FALSE))</f>
        <v/>
      </c>
    </row>
    <row r="43" spans="5:8" x14ac:dyDescent="0.25">
      <c r="E43" s="5" t="str">
        <f>IFERROR(SMALL($A$13:$A$18,2),"No Bid Received-2")</f>
        <v>No Bid Received-2</v>
      </c>
      <c r="G43" s="1" t="str">
        <f t="shared" si="6"/>
        <v>Health and Human Services</v>
      </c>
      <c r="H43" s="22" t="str">
        <f t="shared" si="7"/>
        <v/>
      </c>
    </row>
    <row r="44" spans="5:8" x14ac:dyDescent="0.25">
      <c r="E44" s="5" t="str">
        <f>IFERROR(SMALL($A$13:$A$18,3),"No Bid Received-3")</f>
        <v>No Bid Received-3</v>
      </c>
      <c r="G44" s="1" t="str">
        <f t="shared" si="6"/>
        <v>Texas Correctional Industries</v>
      </c>
      <c r="H44" s="22" t="str">
        <f t="shared" si="7"/>
        <v/>
      </c>
    </row>
    <row r="45" spans="5:8" x14ac:dyDescent="0.25">
      <c r="E45" s="5" t="str">
        <f>IFERROR(SMALL($A$13:$A$18,4),"No Bid Received-4")</f>
        <v>No Bid Received-4</v>
      </c>
      <c r="G45" s="1" t="str">
        <f t="shared" si="6"/>
        <v>Texas Workforce Commission</v>
      </c>
      <c r="H45" s="22" t="str">
        <f t="shared" si="7"/>
        <v/>
      </c>
    </row>
    <row r="46" spans="5:8" x14ac:dyDescent="0.25">
      <c r="E46" s="5" t="str">
        <f>IFERROR(SMALL($A$13:$A$18,5),"No Bid Received-5")</f>
        <v>No Bid Received-5</v>
      </c>
      <c r="G46" s="1" t="str">
        <f t="shared" si="6"/>
        <v>Texas Department of Transportation</v>
      </c>
      <c r="H46" s="22" t="str">
        <f t="shared" si="7"/>
        <v/>
      </c>
    </row>
    <row r="47" spans="5:8" ht="16.5" thickBot="1" x14ac:dyDescent="0.3">
      <c r="E47" s="5" t="str">
        <f>IFERROR(SMALL($A$13:$A$18,6),"No Bid Received-6")</f>
        <v>No Bid Received-6</v>
      </c>
      <c r="G47" s="20" t="str">
        <f t="shared" si="6"/>
        <v>The University of Texas at Austin</v>
      </c>
      <c r="H47" s="23" t="str">
        <f t="shared" si="7"/>
        <v/>
      </c>
    </row>
    <row r="50" spans="7:10" x14ac:dyDescent="0.25">
      <c r="G50" s="3"/>
      <c r="H50" s="2"/>
      <c r="I50" s="2"/>
      <c r="J50" s="2"/>
    </row>
    <row r="51" spans="7:10" x14ac:dyDescent="0.25">
      <c r="G51" s="3"/>
      <c r="H51" s="2"/>
      <c r="I51" s="2"/>
      <c r="J51" s="2"/>
    </row>
    <row r="52" spans="7:10" x14ac:dyDescent="0.25">
      <c r="G52" s="3"/>
      <c r="H52" s="2"/>
      <c r="I52" s="2"/>
      <c r="J52" s="2"/>
    </row>
    <row r="53" spans="7:10" x14ac:dyDescent="0.25">
      <c r="G53" s="3"/>
      <c r="H53" s="2"/>
      <c r="I53" s="2"/>
      <c r="J53" s="2"/>
    </row>
    <row r="54" spans="7:10" x14ac:dyDescent="0.25">
      <c r="G54" s="3"/>
      <c r="H54" s="2"/>
      <c r="I54" s="2"/>
      <c r="J54" s="2"/>
    </row>
  </sheetData>
  <sheetProtection algorithmName="SHA-512" hashValue="PcYvALttrf/zLFZRoFAfbzFdaL+ZJW/XZLwgFCEL8oEo9ED3sBO6SutmA54YrvCiDJVQmVxIimX92T8OdD45IA==" saltValue="OSpGvmZUw9nr3Pc5k4NLow==" spinCount="100000" sheet="1" formatCells="0" formatColumns="0" formatRows="0"/>
  <protectedRanges>
    <protectedRange sqref="H2:H7 K2:K7 H13:K18 H11:J11 I19:K27 L11:L27 L1:L7 I1:I7 G8:L8 I30:I47" name="Range1"/>
  </protectedRanges>
  <mergeCells count="10">
    <mergeCell ref="G20:H20"/>
    <mergeCell ref="G30:H30"/>
    <mergeCell ref="G40:H40"/>
    <mergeCell ref="G1:H1"/>
    <mergeCell ref="J1:K1"/>
    <mergeCell ref="J5:J7"/>
    <mergeCell ref="K5:K7"/>
    <mergeCell ref="I10:J10"/>
    <mergeCell ref="G11:G12"/>
    <mergeCell ref="K11:K12"/>
  </mergeCells>
  <dataValidations count="1">
    <dataValidation type="list" allowBlank="1" showInputMessage="1" showErrorMessage="1" sqref="K2">
      <formula1>$B$2:$B$9</formula1>
    </dataValidation>
  </dataValidations>
  <pageMargins left="0.45" right="0.45" top="0.5" bottom="0.5" header="0.3" footer="0.3"/>
  <pageSetup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showRowColHeaders="0" topLeftCell="G1" zoomScale="120" zoomScaleNormal="120" workbookViewId="0">
      <selection activeCell="G1" sqref="G1:H1"/>
    </sheetView>
  </sheetViews>
  <sheetFormatPr defaultColWidth="11" defaultRowHeight="15.75" x14ac:dyDescent="0.25"/>
  <cols>
    <col min="1" max="4" width="11" hidden="1" customWidth="1"/>
    <col min="5" max="5" width="20.125" hidden="1" customWidth="1"/>
    <col min="6" max="6" width="2.5" hidden="1" customWidth="1"/>
    <col min="7" max="7" width="30.375" customWidth="1"/>
    <col min="8" max="8" width="25.75" customWidth="1"/>
    <col min="9" max="10" width="14.875" customWidth="1"/>
    <col min="11" max="11" width="67.25" customWidth="1"/>
  </cols>
  <sheetData>
    <row r="1" spans="1:11" ht="21" x14ac:dyDescent="0.35">
      <c r="G1" s="136" t="s">
        <v>27</v>
      </c>
      <c r="H1" s="137"/>
      <c r="I1" s="6"/>
      <c r="J1" s="138" t="s">
        <v>12</v>
      </c>
      <c r="K1" s="139"/>
    </row>
    <row r="2" spans="1:11" x14ac:dyDescent="0.25">
      <c r="G2" s="17" t="s">
        <v>18</v>
      </c>
      <c r="H2" s="18" t="s">
        <v>28</v>
      </c>
      <c r="I2" s="4"/>
      <c r="J2" s="43" t="s">
        <v>14</v>
      </c>
      <c r="K2" s="18" t="s">
        <v>38</v>
      </c>
    </row>
    <row r="3" spans="1:11" x14ac:dyDescent="0.25">
      <c r="B3" s="21" t="s">
        <v>13</v>
      </c>
      <c r="G3" s="17" t="s">
        <v>19</v>
      </c>
      <c r="H3" s="54">
        <v>123456</v>
      </c>
      <c r="I3" s="4"/>
      <c r="J3" s="43" t="s">
        <v>17</v>
      </c>
      <c r="K3" s="48">
        <v>6500</v>
      </c>
    </row>
    <row r="4" spans="1:11" x14ac:dyDescent="0.25">
      <c r="B4" s="21" t="s">
        <v>2</v>
      </c>
      <c r="G4" s="17" t="s">
        <v>23</v>
      </c>
      <c r="H4" s="18" t="s">
        <v>35</v>
      </c>
      <c r="I4" s="4"/>
      <c r="J4" s="43" t="s">
        <v>16</v>
      </c>
      <c r="K4" s="49">
        <v>1000</v>
      </c>
    </row>
    <row r="5" spans="1:11" x14ac:dyDescent="0.25">
      <c r="B5" s="21" t="s">
        <v>3</v>
      </c>
      <c r="G5" s="17" t="s">
        <v>20</v>
      </c>
      <c r="H5" s="44">
        <v>43041</v>
      </c>
      <c r="I5" s="4"/>
      <c r="J5" s="140" t="s">
        <v>25</v>
      </c>
      <c r="K5" s="142" t="s">
        <v>39</v>
      </c>
    </row>
    <row r="6" spans="1:11" x14ac:dyDescent="0.25">
      <c r="B6" s="21" t="s">
        <v>4</v>
      </c>
      <c r="G6" s="39" t="s">
        <v>21</v>
      </c>
      <c r="H6" s="45">
        <v>43049</v>
      </c>
      <c r="I6" s="4"/>
      <c r="J6" s="140"/>
      <c r="K6" s="142"/>
    </row>
    <row r="7" spans="1:11" ht="16.5" thickBot="1" x14ac:dyDescent="0.3">
      <c r="B7" s="21" t="s">
        <v>5</v>
      </c>
      <c r="G7" s="19" t="s">
        <v>22</v>
      </c>
      <c r="H7" s="46">
        <v>0.54166666666666663</v>
      </c>
      <c r="I7" s="4"/>
      <c r="J7" s="141"/>
      <c r="K7" s="143"/>
    </row>
    <row r="8" spans="1:11" x14ac:dyDescent="0.25">
      <c r="B8" s="21" t="s">
        <v>6</v>
      </c>
      <c r="H8" s="4"/>
      <c r="I8" s="4"/>
      <c r="J8" s="4"/>
    </row>
    <row r="9" spans="1:11" ht="16.5" thickBot="1" x14ac:dyDescent="0.3">
      <c r="B9" s="21" t="s">
        <v>7</v>
      </c>
      <c r="G9" s="16"/>
      <c r="H9" s="4"/>
      <c r="I9" s="4"/>
      <c r="J9" s="4"/>
    </row>
    <row r="10" spans="1:11" ht="16.5" thickBot="1" x14ac:dyDescent="0.3">
      <c r="I10" s="144" t="s">
        <v>15</v>
      </c>
      <c r="J10" s="145"/>
    </row>
    <row r="11" spans="1:11" x14ac:dyDescent="0.25">
      <c r="G11" s="146" t="s">
        <v>26</v>
      </c>
      <c r="H11" s="47">
        <v>1000</v>
      </c>
      <c r="I11" s="55" t="s">
        <v>34</v>
      </c>
      <c r="J11" s="56" t="s">
        <v>34</v>
      </c>
      <c r="K11" s="148" t="s">
        <v>0</v>
      </c>
    </row>
    <row r="12" spans="1:11" ht="16.5" thickBot="1" x14ac:dyDescent="0.3">
      <c r="E12">
        <f>COUNT($H$13:$H$18)</f>
        <v>3</v>
      </c>
      <c r="G12" s="147"/>
      <c r="H12" s="32" t="s">
        <v>11</v>
      </c>
      <c r="I12" s="33" t="s">
        <v>11</v>
      </c>
      <c r="J12" s="34" t="s">
        <v>11</v>
      </c>
      <c r="K12" s="149"/>
    </row>
    <row r="13" spans="1:11" ht="17.25" customHeight="1" x14ac:dyDescent="0.25">
      <c r="A13" t="str">
        <f>IF(AND(ISNUMBER(J13),OR(J13=J14,J13=J15,J13=J16,J13=J17,J13=J18)),J13+0.001,IF(ISNUMBER(J13),J13,"No Bid Received-"&amp;B13))</f>
        <v>No Bid Received-1</v>
      </c>
      <c r="B13">
        <f>IF(ISNUMBER(J13),E39,1+E39)</f>
        <v>1</v>
      </c>
      <c r="C13" t="str">
        <f>IF(AND(ISNUMBER(I13),OR(I13=I14,I13=I15,I13=I16,I13=I17,I13=I18)),I13+0.001,IF(ISNUMBER(I13),I13,"No Bid Received-"&amp;D13))</f>
        <v>No Bid Received-1</v>
      </c>
      <c r="D13">
        <f>IF(ISNUMBER(I13),E29,1+E29)</f>
        <v>1</v>
      </c>
      <c r="E13">
        <f>IF(AND(ISNUMBER(H13),OR(H13=H14,H13=H15,H13=H16,H13=H17,H13=H18)),H13+0.001,IF(ISNUMBER(H13),H13,"No Bid Received-"&amp;F13))</f>
        <v>7000</v>
      </c>
      <c r="F13">
        <f>IF(ISNUMBER(H13),E12,1+E12)</f>
        <v>3</v>
      </c>
      <c r="G13" s="40" t="s">
        <v>36</v>
      </c>
      <c r="H13" s="27">
        <v>7000</v>
      </c>
      <c r="I13" s="28"/>
      <c r="J13" s="29"/>
      <c r="K13" s="7"/>
    </row>
    <row r="14" spans="1:11" ht="17.25" customHeight="1" x14ac:dyDescent="0.25">
      <c r="A14" t="str">
        <f>IF(AND(ISNUMBER(J14),OR(J14=J15,J14=J16,J14=J17,J14=J18,J14=J13)),J14+0.002,IF(ISNUMBER(J14),J14,"No Bid Received-"&amp;B14))</f>
        <v>No Bid Received-2</v>
      </c>
      <c r="B14">
        <f>IF(ISNUMBER(J14),B13,B13+1)</f>
        <v>2</v>
      </c>
      <c r="C14" t="str">
        <f>IF(AND(ISNUMBER(I14),OR(I14=I15,I14=I16,I14=I17,I14=I18,I14=I13)),I14+0.002,IF(ISNUMBER(I14),I14,"No Bid Received-"&amp;D14))</f>
        <v>No Bid Received-2</v>
      </c>
      <c r="D14">
        <f>IF(ISNUMBER(I14),D13,D13+1)</f>
        <v>2</v>
      </c>
      <c r="E14">
        <f>IF(AND(ISNUMBER(H14),OR(H14=H15,H14=H16,H14=H17,H14=H18,H14=H13)),H14+0.002,IF(ISNUMBER(H14),H14,"No Bid Received-"&amp;F14))</f>
        <v>6250</v>
      </c>
      <c r="F14">
        <f>IF(ISNUMBER(H14),F13,F13+1)</f>
        <v>3</v>
      </c>
      <c r="G14" s="41" t="s">
        <v>37</v>
      </c>
      <c r="H14" s="24">
        <v>6250</v>
      </c>
      <c r="I14" s="10"/>
      <c r="J14" s="11"/>
      <c r="K14" s="8"/>
    </row>
    <row r="15" spans="1:11" ht="17.25" customHeight="1" x14ac:dyDescent="0.25">
      <c r="A15" t="str">
        <f>IF(AND(ISNUMBER(J15),OR(J15=J16,J15=J17,J15=J18,J15=J14,J15=J13)),J15+0.003,IF(ISNUMBER(J15),J15,"No Bid Received-"&amp;B15))</f>
        <v>No Bid Received-3</v>
      </c>
      <c r="B15">
        <f t="shared" ref="B15:B18" si="0">IF(ISNUMBER(J15),B14,B14+1)</f>
        <v>3</v>
      </c>
      <c r="C15" t="str">
        <f>IF(AND(ISNUMBER(I15),OR(I15=I16,I15=I17,I15=I18,I15=I14,I15=I13)),I15+0.003,IF(ISNUMBER(I15),I15,"No Bid Received-"&amp;D15))</f>
        <v>No Bid Received-3</v>
      </c>
      <c r="D15">
        <f t="shared" ref="D15:D17" si="1">IF(ISNUMBER(I15),D14,D14+1)</f>
        <v>3</v>
      </c>
      <c r="E15">
        <f>IF(AND(ISNUMBER(H15),OR(H15=H16,H15=H17,H15=H18,H15=H19,H14=H13)),H15+0.003,IF(ISNUMBER(H15),H15,"No Bid Received-"&amp;F15))</f>
        <v>6500</v>
      </c>
      <c r="F15">
        <f>IF(ISNUMBER(H15),F14,F14+1)</f>
        <v>3</v>
      </c>
      <c r="G15" s="41" t="s">
        <v>38</v>
      </c>
      <c r="H15" s="24">
        <v>6500</v>
      </c>
      <c r="I15" s="10"/>
      <c r="J15" s="11"/>
      <c r="K15" s="8"/>
    </row>
    <row r="16" spans="1:11" ht="17.25" customHeight="1" x14ac:dyDescent="0.25">
      <c r="A16" t="str">
        <f>IF(AND(ISNUMBER(J16),OR(J16=J17,J16=J18,J16=J15,J16=J14,J16=J13)),J16+0.004,IF(ISNUMBER(J16),J16,"No Bid Received-"&amp;B16))</f>
        <v>No Bid Received-4</v>
      </c>
      <c r="B16">
        <f t="shared" si="0"/>
        <v>4</v>
      </c>
      <c r="C16" t="str">
        <f>IF(AND(ISNUMBER(I16),OR(I16=I17,I16=I18,I16=I15,I16=I14,I16=I13)),I16+0.004,IF(ISNUMBER(I16),I16,"No Bid Received-"&amp;D16))</f>
        <v>No Bid Received-4</v>
      </c>
      <c r="D16">
        <f t="shared" si="1"/>
        <v>4</v>
      </c>
      <c r="E16" t="str">
        <f>IF(AND(ISNUMBER(H16),OR(H16=H17,H16=H18,H16=H15,H16=H14,H16=H13)),H16+0.004,IF(ISNUMBER(H16),H16,"No Bid Received-"&amp;F16))</f>
        <v>No Bid Received-4</v>
      </c>
      <c r="F16">
        <f t="shared" ref="F16:F18" si="2">IF(ISNUMBER(H16),F15,F15+1)</f>
        <v>4</v>
      </c>
      <c r="G16" s="41"/>
      <c r="H16" s="25"/>
      <c r="I16" s="12"/>
      <c r="J16" s="13"/>
      <c r="K16" s="8"/>
    </row>
    <row r="17" spans="1:11" ht="17.25" customHeight="1" x14ac:dyDescent="0.25">
      <c r="A17" t="str">
        <f>IF(AND(ISNUMBER(J17),OR(J17=J18,J17=J16,J17=J15,J17=J14,J17=J13)),J17+0.005,IF(ISNUMBER(J17),J17,"No Bid Received-"&amp;B17))</f>
        <v>No Bid Received-5</v>
      </c>
      <c r="B17">
        <f t="shared" si="0"/>
        <v>5</v>
      </c>
      <c r="C17" t="str">
        <f>IF(AND(ISNUMBER(I17),OR(I17=I18,I17=I16,I17=I15,I17=I14,I17=I13)),I17+0.005,IF(ISNUMBER(I17),I17,"No Bid Received-"&amp;D17))</f>
        <v>No Bid Received-5</v>
      </c>
      <c r="D17">
        <f t="shared" si="1"/>
        <v>5</v>
      </c>
      <c r="E17" t="str">
        <f>IF(AND(ISNUMBER(H17),OR(H17=H18,H17=H16,H17=H15,H17=H14,H17=H13)),H17+0.005,IF(ISNUMBER(H17),H17,"No Bid Received-"&amp;F17))</f>
        <v>No Bid Received-5</v>
      </c>
      <c r="F17">
        <f>IF(ISNUMBER(H17),F16,F16+1)</f>
        <v>5</v>
      </c>
      <c r="G17" s="41"/>
      <c r="H17" s="25"/>
      <c r="I17" s="12"/>
      <c r="J17" s="13"/>
      <c r="K17" s="8"/>
    </row>
    <row r="18" spans="1:11" ht="17.25" customHeight="1" thickBot="1" x14ac:dyDescent="0.3">
      <c r="A18" t="str">
        <f>IF(AND(ISNUMBER(J18),OR(J18=J17,J18=J16,J18=J15,J18=J14,J18=J13)),J18+0.006,IF(ISNUMBER(J18),J18,"No Bid Received-"&amp;B18))</f>
        <v>No Bid Received-6</v>
      </c>
      <c r="B18">
        <f t="shared" si="0"/>
        <v>6</v>
      </c>
      <c r="C18" t="str">
        <f>IF(AND(ISNUMBER(I18),OR(I18=I17,I18=I16,I18=I15,I18=I14,I18=I13)),I18+0.006,IF(ISNUMBER(I18),I18,"No Bid Received-"&amp;D18))</f>
        <v>No Bid Received-6</v>
      </c>
      <c r="D18">
        <f>IF(ISNUMBER(I18),D17,D17+1)</f>
        <v>6</v>
      </c>
      <c r="E18" t="str">
        <f>IF(AND(ISNUMBER(H18),OR(H18=H17,H18=H16,H18=H15,H18=H14,H18=H13)),H18+0.006,IF(ISNUMBER(H18),H18,"No Bid Received-"&amp;F18))</f>
        <v>No Bid Received-6</v>
      </c>
      <c r="F18">
        <f t="shared" si="2"/>
        <v>6</v>
      </c>
      <c r="G18" s="42"/>
      <c r="H18" s="26"/>
      <c r="I18" s="14"/>
      <c r="J18" s="15"/>
      <c r="K18" s="9"/>
    </row>
    <row r="19" spans="1:11" ht="16.5" thickBot="1" x14ac:dyDescent="0.3"/>
    <row r="20" spans="1:11" ht="16.5" thickBot="1" x14ac:dyDescent="0.3">
      <c r="G20" s="132" t="s">
        <v>8</v>
      </c>
      <c r="H20" s="133"/>
    </row>
    <row r="21" spans="1:11" ht="16.5" thickBot="1" x14ac:dyDescent="0.3">
      <c r="G21" s="35" t="s">
        <v>16</v>
      </c>
      <c r="H21" s="36">
        <f>H11</f>
        <v>1000</v>
      </c>
    </row>
    <row r="22" spans="1:11" x14ac:dyDescent="0.25">
      <c r="E22" s="5">
        <f>IFERROR(SMALL($E$13:$E$18,1),"No Bid Received-1")</f>
        <v>6250</v>
      </c>
      <c r="F22" s="5"/>
      <c r="G22" s="1" t="str">
        <f>IF(ISBLANK(VLOOKUP(E22,$E$13:$G$18,3,FALSE)),"",VLOOKUP(E22,$E$13:$G$18,3,FALSE))</f>
        <v>Print Services Co.</v>
      </c>
      <c r="H22" s="22">
        <f>IF(ISBLANK(VLOOKUP(E22,$E$13:$H$18,4,FALSE)),"",VLOOKUP(E22,$E$13:$H$18,4,FALSE))</f>
        <v>6250</v>
      </c>
      <c r="I22" s="5"/>
      <c r="J22" s="5"/>
    </row>
    <row r="23" spans="1:11" x14ac:dyDescent="0.25">
      <c r="E23" s="5">
        <f>IFERROR(SMALL($E$13:$E$18,2),"No Bid Received-2")</f>
        <v>6500</v>
      </c>
      <c r="F23" s="5"/>
      <c r="G23" s="1" t="str">
        <f t="shared" ref="G23:G27" si="3">IF(ISBLANK(VLOOKUP(E23,$E$13:$G$18,3,FALSE)),"",VLOOKUP(E23,$E$13:$G$18,3,FALSE))</f>
        <v>ABC Inc.</v>
      </c>
      <c r="H23" s="22">
        <f t="shared" ref="H23:H27" si="4">IF(ISBLANK(VLOOKUP(E23,$E$13:$H$18,4,FALSE)),"",VLOOKUP(E23,$E$13:$H$18,4,FALSE))</f>
        <v>6500</v>
      </c>
      <c r="I23" s="5"/>
      <c r="J23" s="5"/>
    </row>
    <row r="24" spans="1:11" x14ac:dyDescent="0.25">
      <c r="E24" s="5">
        <f>IFERROR(SMALL($E$13:$E$18,3),"No Bid Received-3")</f>
        <v>7000</v>
      </c>
      <c r="F24" s="5"/>
      <c r="G24" s="1" t="str">
        <f t="shared" si="3"/>
        <v>XYZ Company</v>
      </c>
      <c r="H24" s="22">
        <f t="shared" si="4"/>
        <v>7000</v>
      </c>
      <c r="I24" s="5"/>
      <c r="J24" s="5"/>
    </row>
    <row r="25" spans="1:11" x14ac:dyDescent="0.25">
      <c r="E25" s="5" t="str">
        <f>IFERROR(SMALL($E$13:$E$18,4),"No Bid Received-4")</f>
        <v>No Bid Received-4</v>
      </c>
      <c r="F25" s="5"/>
      <c r="G25" s="1" t="str">
        <f t="shared" si="3"/>
        <v/>
      </c>
      <c r="H25" s="22" t="str">
        <f t="shared" si="4"/>
        <v/>
      </c>
      <c r="I25" s="5"/>
      <c r="J25" s="5"/>
    </row>
    <row r="26" spans="1:11" x14ac:dyDescent="0.25">
      <c r="E26" s="5" t="str">
        <f>IFERROR(SMALL($E$13:$E$18,5),"No Bid Received-5")</f>
        <v>No Bid Received-5</v>
      </c>
      <c r="F26" s="5"/>
      <c r="G26" s="1" t="str">
        <f t="shared" si="3"/>
        <v/>
      </c>
      <c r="H26" s="22" t="str">
        <f t="shared" si="4"/>
        <v/>
      </c>
      <c r="I26" s="5"/>
      <c r="J26" s="5"/>
    </row>
    <row r="27" spans="1:11" ht="16.5" thickBot="1" x14ac:dyDescent="0.3">
      <c r="E27" s="5" t="str">
        <f>IFERROR(SMALL($E$13:$E$18,6),"No Bid Received-6")</f>
        <v>No Bid Received-6</v>
      </c>
      <c r="F27" s="5"/>
      <c r="G27" s="20" t="str">
        <f t="shared" si="3"/>
        <v/>
      </c>
      <c r="H27" s="23" t="str">
        <f t="shared" si="4"/>
        <v/>
      </c>
      <c r="I27" s="5"/>
      <c r="J27" s="5"/>
    </row>
    <row r="29" spans="1:11" ht="16.5" thickBot="1" x14ac:dyDescent="0.3">
      <c r="E29">
        <f>COUNT($I$13:$I$18)</f>
        <v>0</v>
      </c>
    </row>
    <row r="30" spans="1:11" ht="16.5" thickBot="1" x14ac:dyDescent="0.3">
      <c r="G30" s="134" t="s">
        <v>8</v>
      </c>
      <c r="H30" s="135"/>
    </row>
    <row r="31" spans="1:11" ht="16.5" thickBot="1" x14ac:dyDescent="0.3">
      <c r="G31" s="37" t="s">
        <v>16</v>
      </c>
      <c r="H31" s="38" t="str">
        <f>I11</f>
        <v>N/A</v>
      </c>
    </row>
    <row r="32" spans="1:11" x14ac:dyDescent="0.25">
      <c r="E32" s="5" t="str">
        <f>IFERROR(SMALL($C$13:$C$18,1),"No Bid Received-1")</f>
        <v>No Bid Received-1</v>
      </c>
      <c r="G32" s="1" t="str">
        <f>IF(ISBLANK(VLOOKUP(E32,$C$13:$G$18,5,FALSE)),"",VLOOKUP(E32,$C$13:$G$18,5,FALSE))</f>
        <v>XYZ Company</v>
      </c>
      <c r="H32" s="22" t="str">
        <f>IF(ISBLANK(VLOOKUP(E32,$C$13:$J$18,7,FALSE)),"",VLOOKUP(E32,$C$13:$J$18,7,FALSE))</f>
        <v/>
      </c>
    </row>
    <row r="33" spans="5:8" x14ac:dyDescent="0.25">
      <c r="E33" s="5" t="str">
        <f>IFERROR(SMALL($C$13:$C$18,2),"No Bid Received-2")</f>
        <v>No Bid Received-2</v>
      </c>
      <c r="G33" s="1" t="str">
        <f t="shared" ref="G33:G37" si="5">IF(ISBLANK(VLOOKUP(E33,$C$13:$G$18,5,FALSE)),"",VLOOKUP(E33,$C$13:$G$18,5,FALSE))</f>
        <v>Print Services Co.</v>
      </c>
      <c r="H33" s="22" t="str">
        <f t="shared" ref="H33:H37" si="6">IF(ISBLANK(VLOOKUP(E33,$C$13:$J$18,7,FALSE)),"",VLOOKUP(E33,$C$13:$J$18,7,FALSE))</f>
        <v/>
      </c>
    </row>
    <row r="34" spans="5:8" x14ac:dyDescent="0.25">
      <c r="E34" s="5" t="str">
        <f>IFERROR(SMALL($C$13:$C$18,3),"No Bid Received-3")</f>
        <v>No Bid Received-3</v>
      </c>
      <c r="G34" s="1" t="str">
        <f t="shared" si="5"/>
        <v>ABC Inc.</v>
      </c>
      <c r="H34" s="22" t="str">
        <f t="shared" si="6"/>
        <v/>
      </c>
    </row>
    <row r="35" spans="5:8" x14ac:dyDescent="0.25">
      <c r="E35" s="5" t="str">
        <f>IFERROR(SMALL($C$13:$C$18,4),"No Bid Received-4")</f>
        <v>No Bid Received-4</v>
      </c>
      <c r="G35" s="1" t="str">
        <f t="shared" si="5"/>
        <v/>
      </c>
      <c r="H35" s="22" t="str">
        <f t="shared" si="6"/>
        <v/>
      </c>
    </row>
    <row r="36" spans="5:8" x14ac:dyDescent="0.25">
      <c r="E36" s="5" t="str">
        <f>IFERROR(SMALL($C$13:$C$18,5),"No Bid Received-5")</f>
        <v>No Bid Received-5</v>
      </c>
      <c r="G36" s="1" t="str">
        <f t="shared" si="5"/>
        <v/>
      </c>
      <c r="H36" s="22" t="str">
        <f t="shared" si="6"/>
        <v/>
      </c>
    </row>
    <row r="37" spans="5:8" ht="16.5" thickBot="1" x14ac:dyDescent="0.3">
      <c r="E37" s="5" t="str">
        <f>IFERROR(SMALL($C$13:$C$18,6),"No Bid Received-6")</f>
        <v>No Bid Received-6</v>
      </c>
      <c r="G37" s="20" t="str">
        <f t="shared" si="5"/>
        <v/>
      </c>
      <c r="H37" s="23" t="str">
        <f t="shared" si="6"/>
        <v/>
      </c>
    </row>
    <row r="39" spans="5:8" ht="16.5" thickBot="1" x14ac:dyDescent="0.3">
      <c r="E39">
        <f>COUNT($J$13:$J$18)</f>
        <v>0</v>
      </c>
    </row>
    <row r="40" spans="5:8" ht="16.5" thickBot="1" x14ac:dyDescent="0.3">
      <c r="G40" s="134" t="s">
        <v>8</v>
      </c>
      <c r="H40" s="135"/>
    </row>
    <row r="41" spans="5:8" ht="16.5" thickBot="1" x14ac:dyDescent="0.3">
      <c r="G41" s="37" t="s">
        <v>16</v>
      </c>
      <c r="H41" s="38" t="str">
        <f>J11</f>
        <v>N/A</v>
      </c>
    </row>
    <row r="42" spans="5:8" x14ac:dyDescent="0.25">
      <c r="E42" s="5" t="str">
        <f>IFERROR(SMALL($A$13:$A$18,1),"No Bid Received-1")</f>
        <v>No Bid Received-1</v>
      </c>
      <c r="G42" s="1" t="str">
        <f>IF(ISBLANK(VLOOKUP(E42,$A$13:$G$18,7,FALSE)),"",VLOOKUP(E42,$A$13:$G$18,7,FALSE))</f>
        <v>XYZ Company</v>
      </c>
      <c r="H42" s="22" t="str">
        <f>IF(ISBLANK(VLOOKUP(E42,$A$13:$J$18,10,FALSE)),"",VLOOKUP(E42,$A$13:$J$18,10,FALSE))</f>
        <v/>
      </c>
    </row>
    <row r="43" spans="5:8" x14ac:dyDescent="0.25">
      <c r="E43" s="5" t="str">
        <f>IFERROR(SMALL($A$13:$A$18,2),"No Bid Received-2")</f>
        <v>No Bid Received-2</v>
      </c>
      <c r="G43" s="1" t="str">
        <f t="shared" ref="G43:G47" si="7">IF(ISBLANK(VLOOKUP(E43,$A$13:$G$18,7,FALSE)),"",VLOOKUP(E43,$A$13:$G$18,7,FALSE))</f>
        <v>Print Services Co.</v>
      </c>
      <c r="H43" s="22" t="str">
        <f t="shared" ref="H43:H47" si="8">IF(ISBLANK(VLOOKUP(E43,$A$13:$J$18,10,FALSE)),"",VLOOKUP(E43,$A$13:$J$18,10,FALSE))</f>
        <v/>
      </c>
    </row>
    <row r="44" spans="5:8" x14ac:dyDescent="0.25">
      <c r="E44" s="5" t="str">
        <f>IFERROR(SMALL($A$13:$A$18,3),"No Bid Received-3")</f>
        <v>No Bid Received-3</v>
      </c>
      <c r="G44" s="1" t="str">
        <f t="shared" si="7"/>
        <v>ABC Inc.</v>
      </c>
      <c r="H44" s="22" t="str">
        <f t="shared" si="8"/>
        <v/>
      </c>
    </row>
    <row r="45" spans="5:8" x14ac:dyDescent="0.25">
      <c r="E45" s="5" t="str">
        <f>IFERROR(SMALL($A$13:$A$18,4),"No Bid Received-4")</f>
        <v>No Bid Received-4</v>
      </c>
      <c r="G45" s="1" t="str">
        <f t="shared" si="7"/>
        <v/>
      </c>
      <c r="H45" s="22" t="str">
        <f t="shared" si="8"/>
        <v/>
      </c>
    </row>
    <row r="46" spans="5:8" x14ac:dyDescent="0.25">
      <c r="E46" s="5" t="str">
        <f>IFERROR(SMALL($A$13:$A$18,5),"No Bid Received-5")</f>
        <v>No Bid Received-5</v>
      </c>
      <c r="G46" s="1" t="str">
        <f t="shared" si="7"/>
        <v/>
      </c>
      <c r="H46" s="22" t="str">
        <f t="shared" si="8"/>
        <v/>
      </c>
    </row>
    <row r="47" spans="5:8" ht="16.5" thickBot="1" x14ac:dyDescent="0.3">
      <c r="E47" s="5" t="str">
        <f>IFERROR(SMALL($A$13:$A$18,6),"No Bid Received-6")</f>
        <v>No Bid Received-6</v>
      </c>
      <c r="G47" s="20" t="str">
        <f t="shared" si="7"/>
        <v/>
      </c>
      <c r="H47" s="23" t="str">
        <f t="shared" si="8"/>
        <v/>
      </c>
    </row>
    <row r="50" spans="7:10" x14ac:dyDescent="0.25">
      <c r="G50" s="3"/>
      <c r="H50" s="2"/>
      <c r="I50" s="2"/>
      <c r="J50" s="2"/>
    </row>
    <row r="51" spans="7:10" x14ac:dyDescent="0.25">
      <c r="G51" s="3"/>
      <c r="H51" s="2"/>
      <c r="I51" s="2"/>
      <c r="J51" s="2"/>
    </row>
    <row r="52" spans="7:10" x14ac:dyDescent="0.25">
      <c r="G52" s="3"/>
      <c r="H52" s="2"/>
      <c r="I52" s="2"/>
      <c r="J52" s="2"/>
    </row>
    <row r="53" spans="7:10" x14ac:dyDescent="0.25">
      <c r="G53" s="3"/>
      <c r="H53" s="2"/>
      <c r="I53" s="2"/>
      <c r="J53" s="2"/>
    </row>
    <row r="54" spans="7:10" x14ac:dyDescent="0.25">
      <c r="G54" s="3"/>
      <c r="H54" s="2"/>
      <c r="I54" s="2"/>
      <c r="J54" s="2"/>
    </row>
  </sheetData>
  <sheetProtection algorithmName="SHA-512" hashValue="VHF22pPLcLeMm0ein8+LxNu48cWNc8fMzBmyDJ5AQE+FzPyIh/HtgG16vzbXyUDLjoxWZHybLNs6Cdy2ylPTrA==" saltValue="fIXlNExdSkNzJ0xxvntQmg==" spinCount="100000" sheet="1" formatCells="0" formatColumns="0" formatRows="0"/>
  <protectedRanges>
    <protectedRange sqref="H2:H7 K2:K7 G13:K18 H11:J11 I1:I7 L1:L7 G8:L8 L11:L18 I20:I27 I30:I37 I40:I47" name="Range1"/>
  </protectedRanges>
  <mergeCells count="10">
    <mergeCell ref="G20:H20"/>
    <mergeCell ref="G30:H30"/>
    <mergeCell ref="G40:H40"/>
    <mergeCell ref="G1:H1"/>
    <mergeCell ref="J1:K1"/>
    <mergeCell ref="J5:J7"/>
    <mergeCell ref="K5:K7"/>
    <mergeCell ref="I10:J10"/>
    <mergeCell ref="G11:G12"/>
    <mergeCell ref="K11:K12"/>
  </mergeCells>
  <pageMargins left="0.45" right="0.45" top="0.5" bottom="0.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State Print Shops Bid Tab</vt:lpstr>
      <vt:lpstr>Blank Bid Tab - Optional Use</vt:lpstr>
      <vt:lpstr>Example - State Print Shops</vt:lpstr>
      <vt:lpstr>Example - Optional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Aubrey Carver</cp:lastModifiedBy>
  <cp:lastPrinted>2017-09-05T15:48:23Z</cp:lastPrinted>
  <dcterms:created xsi:type="dcterms:W3CDTF">2017-08-04T18:12:36Z</dcterms:created>
  <dcterms:modified xsi:type="dcterms:W3CDTF">2017-10-02T17:50:05Z</dcterms:modified>
</cp:coreProperties>
</file>